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hbor-my.sharepoint.com/personal/mfeljan_hbor_hr/Documents/MARIJA/Financijski instrumenti/E Nu FI/SOF II/Proracun usteda-MINGO/27.7/"/>
    </mc:Choice>
  </mc:AlternateContent>
  <xr:revisionPtr revIDLastSave="6" documentId="8_{66727B08-596C-4406-808E-0A5D6F29706B}" xr6:coauthVersionLast="47" xr6:coauthVersionMax="47" xr10:uidLastSave="{694890C7-6E5D-41EF-813E-7D1E4C30E402}"/>
  <bookViews>
    <workbookView xWindow="-108" yWindow="-108" windowWidth="23256" windowHeight="12456" firstSheet="2" activeTab="2" xr2:uid="{B702C466-45BD-48A6-9121-0D0593644BA7}"/>
  </bookViews>
  <sheets>
    <sheet name="PI" sheetId="1" state="hidden" r:id="rId1"/>
    <sheet name="KUS" sheetId="2" state="hidden" r:id="rId2"/>
    <sheet name="Izračun potpore u KR" sheetId="5" r:id="rId3"/>
    <sheet name="GBER" sheetId="6" r:id="rId4"/>
    <sheet name="pomoćne tablice" sheetId="3" state="hidden" r:id="rId5"/>
  </sheets>
  <definedNames>
    <definedName name="godine">'pomoćne tablice'!$L$2:$L$6</definedName>
    <definedName name="indsektor">'pomoćne tablice'!$B$36:$B$37</definedName>
    <definedName name="MALOP">'pomoćne tablice'!$H$26:$H$29</definedName>
    <definedName name="MALOS">'pomoćne tablice'!$H$31:$H$34</definedName>
    <definedName name="VELIKOP">'pomoćne tablice'!$I$26:$I$29</definedName>
    <definedName name="VELIKOS">'pomoćne tablice'!$I$31:$I$34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5" l="1"/>
  <c r="E20" i="5"/>
  <c r="C4" i="5"/>
  <c r="L8" i="5" a="1"/>
  <c r="F19" i="5"/>
  <c r="F2" i="5"/>
  <c r="F5" i="5" s="1"/>
  <c r="E29" i="5" l="1"/>
  <c r="F11" i="5"/>
  <c r="F8" i="5" l="1"/>
  <c r="F7" i="5"/>
  <c r="F6" i="5"/>
  <c r="L2" i="5"/>
  <c r="H5" i="5" l="1"/>
  <c r="H6" i="5"/>
  <c r="H7" i="5"/>
  <c r="G5" i="5"/>
  <c r="G6" i="5"/>
  <c r="G7" i="5"/>
  <c r="G8" i="5"/>
  <c r="H10" i="3"/>
  <c r="H9" i="3"/>
  <c r="I20" i="2"/>
  <c r="H20" i="2"/>
  <c r="AC5" i="2"/>
  <c r="AB5" i="2"/>
  <c r="S5" i="2"/>
  <c r="I5" i="2"/>
  <c r="P5" i="1"/>
  <c r="U11" i="1"/>
  <c r="X5" i="1" s="1"/>
  <c r="E26" i="2"/>
  <c r="G25" i="2"/>
  <c r="G24" i="2"/>
  <c r="G23" i="2"/>
  <c r="G22" i="2"/>
  <c r="G21" i="2"/>
  <c r="G20" i="2"/>
  <c r="Y11" i="2"/>
  <c r="AA10" i="2"/>
  <c r="AA9" i="2"/>
  <c r="AA8" i="2"/>
  <c r="AA7" i="2"/>
  <c r="AA6" i="2"/>
  <c r="AA5" i="2"/>
  <c r="O11" i="2"/>
  <c r="R5" i="2" s="1"/>
  <c r="Q10" i="2"/>
  <c r="Q9" i="2"/>
  <c r="Q8" i="2"/>
  <c r="Q7" i="2"/>
  <c r="Q6" i="2"/>
  <c r="Q5" i="2"/>
  <c r="E26" i="1"/>
  <c r="H20" i="1" s="1"/>
  <c r="G25" i="1"/>
  <c r="G24" i="1"/>
  <c r="G23" i="1"/>
  <c r="G22" i="1"/>
  <c r="G21" i="1"/>
  <c r="G20" i="1"/>
  <c r="W10" i="1"/>
  <c r="W9" i="1"/>
  <c r="W8" i="1"/>
  <c r="W7" i="1"/>
  <c r="W6" i="1"/>
  <c r="W5" i="1"/>
  <c r="M11" i="1"/>
  <c r="O10" i="1"/>
  <c r="O9" i="1"/>
  <c r="O8" i="1"/>
  <c r="O7" i="1"/>
  <c r="O6" i="1"/>
  <c r="O5" i="1"/>
  <c r="G8" i="2"/>
  <c r="G6" i="2"/>
  <c r="G8" i="1"/>
  <c r="G6" i="1"/>
  <c r="I6" i="5" l="1"/>
  <c r="I7" i="5"/>
  <c r="I5" i="5"/>
  <c r="D23" i="3"/>
  <c r="C10" i="3"/>
  <c r="D16" i="3"/>
  <c r="C11" i="3"/>
  <c r="D9" i="3"/>
  <c r="D10" i="3"/>
  <c r="D21" i="3"/>
  <c r="D11" i="3"/>
  <c r="C15" i="3"/>
  <c r="D17" i="3"/>
  <c r="C21" i="3"/>
  <c r="C22" i="3"/>
  <c r="C9" i="3"/>
  <c r="C23" i="3"/>
  <c r="C16" i="3"/>
  <c r="D22" i="3"/>
  <c r="D15" i="3"/>
  <c r="C17" i="3"/>
  <c r="G26" i="2"/>
  <c r="J20" i="2" s="1"/>
  <c r="AA11" i="2"/>
  <c r="AD5" i="2" s="1"/>
  <c r="Q11" i="2"/>
  <c r="T5" i="2" s="1"/>
  <c r="G26" i="1"/>
  <c r="W11" i="1"/>
  <c r="O11" i="1"/>
  <c r="E11" i="2"/>
  <c r="H5" i="2" s="1"/>
  <c r="G10" i="2"/>
  <c r="G9" i="2"/>
  <c r="G7" i="2"/>
  <c r="G5" i="2"/>
  <c r="C16" i="5" l="1"/>
  <c r="F16" i="5" s="1"/>
  <c r="C18" i="5"/>
  <c r="C17" i="5"/>
  <c r="G11" i="2"/>
  <c r="J5" i="2" s="1"/>
  <c r="E11" i="1"/>
  <c r="G10" i="1"/>
  <c r="G9" i="1"/>
  <c r="G7" i="1"/>
  <c r="G5" i="1"/>
  <c r="F18" i="5" l="1"/>
  <c r="J7" i="5" s="1"/>
  <c r="F17" i="5"/>
  <c r="J6" i="5" s="1"/>
  <c r="J5" i="5"/>
  <c r="L6" i="5" a="1"/>
  <c r="L7" i="5" a="1"/>
  <c r="L5" i="5" a="1"/>
  <c r="G11" i="1"/>
  <c r="L9" i="5" l="1" a="1"/>
  <c r="F9" i="5"/>
  <c r="G9" i="5"/>
  <c r="H8" i="5"/>
  <c r="I8" i="5" s="1"/>
  <c r="J8" i="5" s="1"/>
  <c r="H9" i="5" l="1"/>
  <c r="I9" i="5" l="1"/>
  <c r="G2" i="5"/>
  <c r="H1" i="5" s="1"/>
  <c r="M2" i="5" l="1"/>
  <c r="O11" i="5" s="1"/>
  <c r="O7" i="5" l="1"/>
  <c r="M7" i="5"/>
  <c r="N7" i="5" s="1"/>
  <c r="M5" i="5"/>
  <c r="M8" i="5"/>
  <c r="N8" i="5" s="1"/>
  <c r="M6" i="5"/>
  <c r="N6" i="5" s="1"/>
  <c r="P7" i="5" l="1"/>
  <c r="Q7" i="5" s="1"/>
  <c r="O5" i="5"/>
  <c r="O6" i="5"/>
  <c r="P6" i="5" s="1"/>
  <c r="Q6" i="5" s="1"/>
  <c r="O8" i="5"/>
  <c r="P8" i="5" s="1"/>
  <c r="Q8" i="5" s="1"/>
  <c r="N5" i="5"/>
  <c r="N9" i="5" s="1"/>
  <c r="M9" i="5"/>
  <c r="O9" i="5" l="1"/>
  <c r="P5" i="5"/>
  <c r="Q5" i="5" s="1"/>
  <c r="P9"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HBOR</author>
    <author>tc={5592E973-C9EB-4F96-8BBC-B54CBEC2EAA6}</author>
  </authors>
  <commentList>
    <comment ref="G1" authorId="0" shapeId="0" xr:uid="{44A5435D-823C-4CCC-9975-D587754B7920}">
      <text>
        <r>
          <rPr>
            <sz val="9"/>
            <color indexed="81"/>
            <rFont val="Tahoma"/>
            <charset val="1"/>
          </rPr>
          <t>Ukoliko je odgovor NE, u ćeliji M2 izbacit će se % KR kojeg je moguće ostvariti</t>
        </r>
      </text>
    </comment>
    <comment ref="M1" authorId="0" shapeId="0" xr:uid="{5740F34C-CBB8-4AC9-975C-FD0142B06E5D}">
      <text>
        <r>
          <rPr>
            <sz val="9"/>
            <color indexed="81"/>
            <rFont val="Tahoma"/>
            <family val="2"/>
            <charset val="238"/>
          </rPr>
          <t xml:space="preserve">
</t>
        </r>
        <r>
          <rPr>
            <sz val="11"/>
            <color indexed="81"/>
            <rFont val="Tahoma"/>
            <family val="2"/>
            <charset val="238"/>
          </rPr>
          <t>Daje KR kojeg je moguće ostvariti sukladno limitima u potporama bez obzira na uštede</t>
        </r>
      </text>
    </comment>
    <comment ref="M4" authorId="0" shapeId="0" xr:uid="{893A3DC4-1DC1-4F91-BD33-FE7CD498343F}">
      <text>
        <r>
          <rPr>
            <sz val="11"/>
            <color indexed="81"/>
            <rFont val="Tahoma"/>
            <family val="2"/>
            <charset val="238"/>
          </rPr>
          <t>KR izračunati sukladno % iz ćelije M2</t>
        </r>
      </text>
    </comment>
    <comment ref="F12" authorId="0" shapeId="0" xr:uid="{34E2118F-F917-4DA2-8198-FC1E1B7A5F47}">
      <text>
        <r>
          <rPr>
            <sz val="11"/>
            <color indexed="81"/>
            <rFont val="Tahoma"/>
            <family val="2"/>
            <charset val="238"/>
          </rPr>
          <t>Diskontna stopa je osnovna stopa iz ćelije H31 uvećana za 100 baznih bodova</t>
        </r>
      </text>
    </comment>
    <comment ref="H12" authorId="1" shapeId="0" xr:uid="{5592E973-C9EB-4F96-8BBC-B54CBEC2EAA6}">
      <text>
        <t>[Threaded comment]
Your version of Excel allows you to read this threaded comment; however, any edits to it will get removed if the file is opened in a newer version of Excel. Learn more: https://go.microsoft.com/fwlink/?linkid=870924
Comment:
    Unesi današnji datum</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<sst xmlns="http://schemas.openxmlformats.org/spreadsheetml/2006/main" count="272" uniqueCount="120">
  <si>
    <t>1.	PROIZVODNA INDUSTRIJA - ulaganja u energetske cjeline (ulaganja u proizvodni pogon i zgradu)</t>
  </si>
  <si>
    <t>MIKRO/MALO PODUZEĆE</t>
  </si>
  <si>
    <t>SREDNJE PODUZEĆE</t>
  </si>
  <si>
    <t>VELIKO PODUZEĆE</t>
  </si>
  <si>
    <t>OTPIS GLAVNICE-samo za proizvodni pogon</t>
  </si>
  <si>
    <t>OTPIS GLAVNICE</t>
  </si>
  <si>
    <t>Energetska učinkovitost GBER čl. 38. (Panonska Hrvatska, Jadranska Hrvatska, Sjeverna Hrvatska)</t>
  </si>
  <si>
    <t>Energetska učinkovitost GBER čl. 38. (Grad Zagreb)</t>
  </si>
  <si>
    <t>Energetska učinkovitost GBER čl. 38.a  (Panonska Hrvatska, Jadranska Hrvatska, Sjeverna Hrvatska)</t>
  </si>
  <si>
    <t>Energetska učinkovitost GBER čl. 38.a  (Grad Zagreb)</t>
  </si>
  <si>
    <t>Energetska učinkovitost GBER čl. 38.a (Grad Zagreb)</t>
  </si>
  <si>
    <t>Energetska učinkovitost GBER čl. 41.  (Panonska Hrvatska, Jadranska Hrvatska, Sjeverna Hrvatska)</t>
  </si>
  <si>
    <t>Energetska učinkovitost GBER čl. 41.  (Grad Zagreb)</t>
  </si>
  <si>
    <t>30% i 50.000 kWh</t>
  </si>
  <si>
    <t>30% i 250.000 kWh</t>
  </si>
  <si>
    <t>40% i 100.000 kWh</t>
  </si>
  <si>
    <t>40% i 400.000 kWh</t>
  </si>
  <si>
    <t>50% i 200.000 kWh</t>
  </si>
  <si>
    <t>50% i 550.000 kWh</t>
  </si>
  <si>
    <t>67% i 400.000 kWh i postoji barem 1 mjera/aktivnost koja se odnosi na novo ulaganje u OIE</t>
  </si>
  <si>
    <t>67% i 700.000 kWh i postoji barem 1 mjera/aktivnost koja se odnosi na novo ulaganje u OIE</t>
  </si>
  <si>
    <t>MIKRO/MALO PODUZEĆE PRIMJER</t>
  </si>
  <si>
    <t xml:space="preserve"> 62,4% i 120.570,00 kWh ODNOSI SE ISKLJUČIVO NA UŠTEDE POSTIGNUTE U ENERGETSKOJ CJELINI "PROIZVODNI POGON"</t>
  </si>
  <si>
    <t xml:space="preserve">2. KOMECIJALNI I USLUŽNI SEKTOR- ulaganja u energetski troškovne  cjeline </t>
  </si>
  <si>
    <t>40% i 15.000 kWh</t>
  </si>
  <si>
    <t>40% i 20.000 kWh</t>
  </si>
  <si>
    <t>50% i 20.000 kWh</t>
  </si>
  <si>
    <t>50% i 30.000 kWh</t>
  </si>
  <si>
    <t>60% i 25.000 kWh</t>
  </si>
  <si>
    <t>79,4% i 91.974 kWh</t>
  </si>
  <si>
    <t>60% i 40.000 kWh</t>
  </si>
  <si>
    <t>67% i 35.000 kWh i postoji barem 1 mjera/aktivnost koja se odnosi na novo ulaganje u OIE</t>
  </si>
  <si>
    <t>67% i 50.000 kWh i postoji barem 1 mjera/aktivnost koja se odnosi na novo ulaganje u OIE</t>
  </si>
  <si>
    <t>Veličina poduzetnika</t>
  </si>
  <si>
    <t>Veliko</t>
  </si>
  <si>
    <t>Visina kapitalnog rabata ovisno o uštedama</t>
  </si>
  <si>
    <t>Regija ulaganja</t>
  </si>
  <si>
    <t>Grad Zagreb</t>
  </si>
  <si>
    <t>Iznos kredita:</t>
  </si>
  <si>
    <t>Iznosi potpora</t>
  </si>
  <si>
    <t>NSV Potpore u KR</t>
  </si>
  <si>
    <t>MSP</t>
  </si>
  <si>
    <t>VELIKI</t>
  </si>
  <si>
    <t>za potporu iz članka 38.*</t>
  </si>
  <si>
    <t>po članku 38</t>
  </si>
  <si>
    <t>za potporu iz članka 38.a**</t>
  </si>
  <si>
    <t>po članku 38.a</t>
  </si>
  <si>
    <t>za potporu iz članka 41.***</t>
  </si>
  <si>
    <t>po članku 41.</t>
  </si>
  <si>
    <t>za potporu male vrijednosti</t>
  </si>
  <si>
    <t>potpora male vrijednosti</t>
  </si>
  <si>
    <t>UKUPNO</t>
  </si>
  <si>
    <t>Ako projekt traje duže od godinu dana iznos je potrebno diskontirati</t>
  </si>
  <si>
    <t>2. godina</t>
  </si>
  <si>
    <t>Diskontna kamatna stopa u %</t>
  </si>
  <si>
    <t>GBER</t>
  </si>
  <si>
    <t>Intenzitet potpore</t>
  </si>
  <si>
    <t>PROIZVODNA INDUSTRIJA</t>
  </si>
  <si>
    <t>Potpora iz članka 38</t>
  </si>
  <si>
    <t>Potpora iz članka 38.a</t>
  </si>
  <si>
    <t>Potpora iz članka 41.</t>
  </si>
  <si>
    <t>Odaberite djelatnost</t>
  </si>
  <si>
    <t>Uslužni sektor</t>
  </si>
  <si>
    <t>USLUŽNI SEKTOR</t>
  </si>
  <si>
    <t>Ušteda*</t>
  </si>
  <si>
    <t>Uputa</t>
  </si>
  <si>
    <t>- u ćeliji C2 iz padajućeg izbornika odabrati veličinu poduzetnika</t>
  </si>
  <si>
    <t>- u ćeliji C3 iz padajućeg izbornika odabrati regiju ulaganja</t>
  </si>
  <si>
    <t xml:space="preserve">
*Ako je uvjet djelomično zadovoljen u odnosu na određeni postotni otpis glavnice (15%, 25% i 35%), na način da je ostvarenje minimalnog postotka ušteda ili minimalna količina kWh niže od navedenih uz određeni postotni otpis glavnice, primjenjuje se prethodni niži postotak otpisa glavnice. Za otpis glavnice od 50%, ako je uvjet djelomično zadovoljen na način da je ostvarenje minimalnog postotka ušteda ili minimalnih količina kWh niže od navedenih za otpis glavnice 50% ili postoji barem jedna mjera/aktivnost koja se odnosi na novo ulaganje u OIE, primjenjuje se prethodni (niži) postotak otpisa glavnice (35%). </t>
  </si>
  <si>
    <t xml:space="preserve"> </t>
  </si>
  <si>
    <t>Potpora iz članka 38.</t>
  </si>
  <si>
    <r>
      <rPr>
        <b/>
        <sz val="10"/>
        <color rgb="FF002060"/>
        <rFont val="Arial"/>
        <family val="2"/>
        <charset val="238"/>
      </rPr>
      <t xml:space="preserve">
Članak 38. Potpore za ulaganje u mjere energetske učinkovitosti osim za zgrade 
</t>
    </r>
    <r>
      <rPr>
        <sz val="10"/>
        <color rgb="FF002060"/>
        <rFont val="Arial"/>
        <family val="2"/>
        <charset val="238"/>
      </rPr>
      <t xml:space="preserve">
1. Potpore za ulaganje kojima se poduzetnicima omogućuje poboljšanje energetske učinkovitosti osim za zgrade spojive su s unutarnjim tržištem u smislu članka 107. stavka 3. Ugovora i izuzimaju se od obveze prijave iz članka 108. stavka 3. Ugovora ako su ispunjeni uvjeti utvrđeni u ovom članku i u poglavlju I. 
2. Potpore se na temelju ovog članka ne dodjeljuju za ulaganja koja se provode radi usklađivanja s normama Unije koje su donesene i koje su na snazi. Potpore se na temelju ovog članka dodjeljuju za ulaganja koja se poduzimaju radi usklađivanja s normama Unije koje su donesene, ali još nisu na snazi pod uvjetom da se ulaganje provede i dovrši najmanje 18 mjeseci prije nego što norme stupe na snagu. 
2.a Ovaj članak ne primjenjuje se na potpore za kogeneraciju ni potpore za centralizirano grijanje i/ili hlađenje.
2.b Potpore za ugradnju energetske opreme na fosilna goriva, uključujući prirodni plin, ne izuzimaju se na temelju ovog članka od obveze prijave iz članka 108. stavka 3. Ugovora. 
3. Prihvatljivi su troškovi dodatni troškovi ulaganja neophodni za postizanje više razine energetske učinkovitosti. Oni se utvrđuju na temelju usporedbe troškova ulaganja s troškovima protučinjeničnog scenarija do kojeg bi došlo u nedostatku potpore kako slijedi: 
(a) ako se protučinjenični scenarij sastoji od provedbe manje energetski učinkovitog ulaganja koje odgovara uobičajenoj poslovnoj praksi u predmetnom sektoru ili za predmetnu djelatnost, prihvatljivi troškovi sastoje se od razlike između troškova ulaganja za koje se dodjeljuje državna potpora i troškova manje energetski učinkovitog ulaganja; 
(b) ako se prema protučinjeničnom scenariju isto ulaganje provodi kasnije, prihvatljivi troškovi sastoje se od razlike između troškova ulaganja za koje se dodjeljuje državna potpora i neto sadašnje vrijednosti troškova kasnijeg ulaganja, diskontiranih do trenutka u kojem bi se provelo ulaganje kojem je dodijeljena potpora;
(c) ako se prema protučinjeničnom scenariju provodi održavanje postojećih postrojenja i opreme u pogonu, prihvatljivi troškovi sastoje se od razlike između troškova ulaganja za koje se dodjeljuje državna potpora i neto sadašnje vrijednosti ulaganja u održavanje, popravak i modernizaciju postojećih postrojenja i opreme, diskontiranih do trenutka u kojem bi se provelo ulaganje kojem je dodijeljena potpora; (d) u slučaju opreme koja je predmet ugovorâ o najmu, prihvatljivi troškovi sastoje se od razlike u neto sadašnjoj vrijednosti između najma opreme za koju se dodjeljuje državna potpora i najma manje energetski učinkovite opreme koja bi se unajmljivala u nedostatku potpore; troškovi najma ne uključuju troškove povezane s radom opreme ili postrojenja (troškovi goriva, osiguranje, održavanje, ostali potrošni materijal), bez obzira na to jesu li oni dio ugovora o najmu; U svim situacijama navedenima u prvom podstavku, protučinjenični scenarij odgovara ulaganju s usporedivim izlaznim kapacitetom i vijekom trajanja koji je u skladu s normama Unije koje su već na snazi. Protučinjenični scenarij vjerodostojan je s obzirom na pravne zahtjeve, tržišne uvjete i poticaje koji proizlaze iz sustava Europske unije za trgovanje emisijama. Ako se ulaganje sastoji od jasno prepoznatljivog ulaganja usmjerenog isključivo na poboljšanje energetske učinkovitosti za koju ne postoji manje energetski učinkovito protučinjenično ulaganje, prihvatljivi su troškovi ukupni troškovi ulaganja. Troškovi koji nisu izravno povezani s postizanjem više razine energetske učinkovitosti nisu prihvatljivi. 
4. Intenzitet potpore ne premašuje 30 % prihvatljivih troškova. 
5. Intenzitet potpore može se povećati za 20 postotnih bodova za potpore koje se dodjeljuju malim poduzetnicima i za 10 postotnih bodova za potpore koje se dodjeljuju srednjim poduzetnicima. 
6. Intenzitet potpore može se povećati za 15 postotnih bodova za ulaganja koja se nalaze u potpomognutim područjima koja ispunjuju uvjete iz članka 107. stavka 3. točke (a) Ugovora i za 5 postotnih bodova za ulaganja koja se nalaze u potpomognutim područjima koja ispunjuju uvjete iz članka 107. stavka 3. točke (c) Ugovora. 
7. Intenzitet potpore može dosegnuti 100 % troškova ulaganja ako se potpora dodjeljuje u konkurentnom natječajnom postupku koji, uz uvjete utvrđene u članku 2. točki 38., ispunjava sve sljedeće uvjete: 
(a) dodjela potpore temelji se na objektivnim, jasnim, transparentnim i nediskriminirajućim kriterijima prihvatljivosti i odabira, utvrđenima ex ante i objavljenima najmanje šest tjedana prije roka za podnošenje zahtjeva, kako bi se omogućilo učinkovito tržišno natjecanje;
(b) tijekom provedbe programa, u slučaju natječajnog postupka u kojem svi ponuditelji primaju potporu, oblik navedenog postupka ispravlja se kako bi se u kasnijim natječajnim postupcima ponovno uspostavilo učinkovito tržišno natjecanje, na primjer smanjenjem proračuna ili obujma; 
(c) isključuju se ex post prilagodbe ishoda natječajnog postupka (kao što su naknadni pregovori o rezultatima postupka); (d) najmanje 70 % ukupnih kriterija odabira koji se primjenjuju za rangiranje ponuda i, u konačnici, za dodjelu potpore u konkurentnom natječajnom postupku utvrđuju se u smislu potpore u odnosu na doprinos projekta okolišnim ciljevima mjere, na primjer potpora zatražena po jedinici ušteđene energije ili postignute energetske učinkovitosti. Ti kriteriji ne smiju činiti manje od 70 % ponderiranja svih kriterija odabira. 
8. Odstupajući od stavka 3. točaka od (a) do (d) i stavka 7., prihvatljivi troškovi mogu se utvrditi bez utvrđivanja protučinjeničnog scenarija i u nedostatku konkurentnog natječajnog postupka. U tom slučaju prihvatljivi troškovi su troškovi ulaganja izravno povezani s postizanjem više razine energetske učinkovitosti, a primjenjivi intenziteti potpora i bonusi utvrđeni u stavcima 4., 5. i 6. smanjuju se za 50 %.
</t>
    </r>
  </si>
  <si>
    <r>
      <rPr>
        <b/>
        <sz val="10"/>
        <color rgb="FF002060"/>
        <rFont val="Arial"/>
        <family val="2"/>
        <charset val="238"/>
      </rPr>
      <t xml:space="preserve">
Članak 38.a Potpore za ulaganje u mjere energetske učinkovitosti zgrada</t>
    </r>
    <r>
      <rPr>
        <sz val="10"/>
        <color rgb="FF002060"/>
        <rFont val="Arial"/>
        <family val="2"/>
        <charset val="238"/>
      </rPr>
      <t xml:space="preserve">
1. Potpore za ulaganje kojima se poduzetnicima omogućuje postizanje energetske učinkovitosti zgrada spojive su s unutarnjim tržištem u smislu članka 107. stavka 3. Ugovora i izuzimaju se od obveze prijave iz članka 108. stavka 3. Ugovora ako su ispunjeni uvjeti utvrđeni u ovom članku i u poglavlju I. 
2. Potpore se na temelju ovog članka ne dodjeljuju za ulaganja koja se provode radi usklađivanja s normama Unije koje su donesene i koje su na snazi. 
3. Potpore se na temelju ovog članka mogu dodijeliti za ulaganja koja se provode radi usklađivanja s normama Unije koje su donesene, ali koje još nisu na snazi. Ako su relevantne norme Unije minimalne norme u pogledu energetskih svojstava, potpore se moraju dodijeliti prije nego što norme postanu obvezne za predmetnog poduzetnika. U tom slučaju država članica mora osigurati da korisnici dostave detaljan plan i vremenski raspored obnove iz kojeg je vidljivo da je obnova za koju je dodijeljena potpora dostatna barem za osiguravanje usklađenosti s minimalnim normama u pogledu energetskih svojstava. Ako se relevantne norme Unije razlikuju od minimalnih normi u pogledu energetskih svojstava, ulaganje se mora provesti i dovršiti najmanje 18 mjeseci prije nego što norma Unije stupi na snagu. 
4. Ovaj članak ne primjenjuje se na potpore za kogeneraciju ni potpore za centralizirano grijanje i/ili hlađenje.
5. Prihvatljivi troškovi ukupni su troškovi ulaganja. Troškovi koji nisu izravno povezani s postizanjem više razine energetske učinkovitosti u zgradi nisu prihvatljivi. 
6. Potporama se potiče poboljšanje energetskih svojstava zgrade izmjerenih u primarnoj energiji od najmanje: i. 20 % u usporedbi sa stanjem prije ulaganja u slučaju obnove postojećih zgrada, ili ii. 10 % u usporedbi sa stanjem prije ulaganja u slučaju mjera obnove koje se odnose na ugradnju ili zamjenu samo jedne vrste dijelova zgrade kako su definirani u članku 2. stavku 9. Direktive 2010/31/EU i da takve ciljane mjere obnove ne predstavljaju više od 30 % dijela proračuna programa namijenjenog provedbi mjera energetske učinkovitosti, ili iii. 10 % u usporedbi s pragom utvrđenim za zahtjeve za zgrade gotovo nulte energije u nacionalnim mjerama za provedbu Direktive 2010/31/EU u slučaju novih zgrada. Početna potražnja za primarnom energijom i procijenjeno poboljšanje utvrđuju se u odnosu na energetski certifikat definiran u članku 2. stavku 12. Direktive 2010/31/EU. 
7. Potpora za ulaganje u poboljšanje energetske učinkovitosti zgrade može se kombinirati s potporom za bilo koje ili sve od sljedećih mjera: 
(a) ugradnju integrirane opreme na lokaciji za proizvodnju električne energije, grijanja ili hlađenja iz obnovljivih izvora energije, uključujući, ali ne ograničavajući se na fotonaponske ploče i dizalice topline; 
(b) ugradnju opreme za skladištenje energije koju proizvode postrojenja za proizvodnju energije iz obnovljivih izvora na lokaciji. Oprema za skladištenje godišnje apsorbira najmanje 75 % svoje energije iz izravno povezanog postrojenja za proizvodnju energije iz obnovljivih izvora; 
(c) priključivanje na energetski učinkovit sustav centraliziranoga grijanja i/ili hlađenja te povezanu opremu; 
(d) izgradnju i ugradnju infrastrukture za punjenje za korisnike zgrade i povezane infrastrukture, kao što je infrastruktura vodova, ako se parkirališta nalaze unutar zgrade ili u neposrednoj blizini zgrade; 
(e) ugradnju opreme za digitalizaciju zgrade, osobito za povećanje njezine pripremljenosti za pametne tehnologije, uključujući pasivno unutarnje ožičenje ili strukturirano kabliranje za podatkovne mreže i pomoćni dio širokopojasne infrastrukture na posjedu na kojem se zgrada nalazi, ali isključujući ožičenje ili kabliranje za podatkovne mreže izvan posjeda; 
(f) ulaganja u zelene krovove i opremu za zadržavanje i upotrebu kišnice. 
U slučaju nekog od tih kombiniranih radova iz točaka od (a) do (f), cjelokupni trošak ulaganja u različita postrojenja i opremu predstavlja prihvatljive troškove. Troškovi koji nisu izravno povezani s postizanjem više razine energetske ili ekološke učinkovitosti nisu prihvatljivi. 
8. Potpora se može dodijeliti vlasnicima zgrade ili najmoprimcima, ovisno o tome tko naručuje mjere energetske učinkovitosti.
9. Potpore se mogu dodijeliti i za poboljšanje energetskog učinka opreme za grijanje ili hlađenje u zgradi. 
10. Potpore za ugradnju energetske opreme na fosilna goriva, uključujući prirodni plin, na temelju ovog članka ne izuzimaju se od obveze prijave iz članka 108. stavka 3. Ugovora. 
11. Intenzitet potpore ne premašuje 30 % prihvatljivih troškova. 
12. Odstupajući od stavka 11., ako se ulaganje sastoji od ugradnje ili zamjene samo jedne vrste dijelova zgrade kako su definirani u članku 2. stavku 9. Direktive 2010/31/EU, intenzitet potpore ne premašuje 25 %. 
13. Odstupajući od stavaka 11. i 12., ako se potpore za ulaganja u zgrade koja se provode radi usklađivanja s minimalnim normama u pogledu energetskih svojstava koje ispunjavaju uvjete za norme Unije dodjeljuju manje od 18 mjeseci prije stupanja na snagu normi Unije, intenzitet potpore ne smije premašiti 15 % prihvatljivih troškova ako se ulaganje sastoji od ugradnje ili zamjene samo jedne vrste dijelova zgrade kako su definirani u članku 2. stavku 9. Direktive 2010/31/EU i 20 % u svim ostalim slučajevima. 
14. Intenzitet potpore može se povećati za 20 postotnih bodova za potpore koje se dodjeljuju malim poduzetnicima i za 10 postotnih bodova za potpore koje se dodjeljuju srednjim poduzetnicima. 
15. Intenzitet potpore može se povećati za 15 postotnih bodova za ulaganja u potpomognutim područjima koja ispunjavaju uvjete iz članka 107. stavka 3. točke (a) Ugovora i za 5 postotnih bodova za ulaganja u potpomognutim područjima koja ispunjavaju uvjete iz članka 107. stavka 3. točke (c) Ugovora. 
16. Intenzitet potpora može se povećati za 15 postotnih bodova u slučaju potpora koje se dodjeljuju za poboljšanje energetske učinkovitosti postojećih zgrada ako se potporama potiče poboljšanje energetske učinkovitosti zgrade izmjereno u primarnoj energiji od najmanje 40 % u usporedbi sa stanjem prije ulaganja. To povećanje intenziteta potpore ne primjenjuje se ako se ulaganjem ne poboljšavaju energetska svojstva zgrade iznad razine određene minimalnim normama energetskih svojstava koje ispunjavaju uvjete za norme Unije i koje stupaju na snagu u roku kraćem od 18 mjeseci od trenutka provedbe i dovršetka ulaganja.</t>
    </r>
  </si>
  <si>
    <r>
      <rPr>
        <b/>
        <sz val="10"/>
        <color theme="1"/>
        <rFont val="Arial"/>
        <family val="2"/>
        <charset val="238"/>
      </rPr>
      <t>Članak 41. Potpore za ulaganje u promicanje energije iz obnovljivih izvora, obnovljivog vodika i visokoučinkovite kogeneracije</t>
    </r>
    <r>
      <rPr>
        <sz val="10"/>
        <color theme="1"/>
        <rFont val="Arial"/>
        <family val="2"/>
        <charset val="238"/>
      </rPr>
      <t xml:space="preserve">
1. Potpore za ulaganje u promicanje energije iz obnovljivih izvora, vodika iz obnovljivih izvora i visokoučinkovite kogeneracije, uz iznimku električne energije proizvedene iz vodika iz obnovljivih izvora, spojive su s unutarnjim tržištem u smislu članka 107. stavka 3. Ugovora i izuzimaju se od obveze prijave iz članka 108. stavka 3. Ugovora ako su ispunjeni uvjeti utvrđeni u ovom članku i u poglavlju I. 
1.a Potpore za ulaganje u projekte skladištenja električne energije na temelju ovog članka izuzimaju se od obveze prijave iz članka 108. stavka 3. Ugovora samo u mjeri u kojoj se dodjeljuju za kombinirane projekte obnovljivih izvora energije i skladištenja (iza brojila), ako su oba elementa komponente jedinstvenog ulaganja ili ako je skladištenje povezano s postojećim postrojenjem za proizvodnju energije iz obnovljivih izvora. Komponenta skladištenja godišnje apsorbira najmanje 75 % svoje energije iz izravno povezane opreme za proizvodnju energije iz obnovljivih izvora. Sve komponente ulaganja (proizvodnja i skladištenje) smatraju se jedinstvenim integriranim projektom za provjeru usklađenosti s pragovima utvrđenima u članku 4. Ista se pravila primjenjuju na skladištenje topline izravno povezano s postrojenjem za proizvodnju energije iz obnovljivih izvora. 
2. Potpore za ulaganje u proizvodnju i skladištenje biogoriva, tekućih biogoriva, bioplina (uključujući biometan) i goriva iz biomase izuzimaju se od obveze prijave iz članka 108. stavka 3. Ugovora samo ako su potpomognuta goriva u skladu s kriterijima održivosti i uštede emisija stakleničkih plinova iz Direktive (EU) 2018/2001 i njezinih provedbenih ili delegiranih akata i ako se proizvode od sirovina navedenih u Prilogu IX. toj direktivi. Komponenta skladištenja godišnje dobiva najmanje 75 % svojeg sadržaja goriva iz izravno povezanih postrojenja za proizvodnju biogoriva, tekućih biogoriva, bioplina (uključujući biometan) i goriva iz biomase. Sve komponente ulaganja (proizvodnja i skladištenje) smatraju se jedinstvenim integriranim projektom za provjeru usklađenosti s pragovima utvrđenima u članku 4 ove Uredbe. 
3. Potpore za ulaganje u proizvodnju vodika izuzimaju se od obveze prijave iz članka 108. stavka 3. Ugovora samo za postrojenja koja proizvode isključivo vodik iz obnovljivih izvora. Za projekte vodika iz obnovljivih izvora koji se sastoje od elektrolizatora i jedne ili više jedinica za proizvodnju obnovljive energije iza jedne točke spajanja na mrežu, kapacitet elektrolizatora ne premašuje kombinirani kapacitet jedinica za proizvodnju energije iz obnovljivih izvora. Potpore za ulaganje mogu obuhvaćati namjensku infrastrukturu za prijenos ili distribuciju vodika iz obnovljivih izvora, kao i skladišne objekte za vodik iz obnovljivih izvora.
4. Potpore za ulaganje u visokoučinkovite kogeneracijske jedinice izuzimaju se od obveze prijave iz članka 108. stavka 3. Ugovora samo u mjeri u kojoj osiguravaju ukupnu uštedu primarne energije u usporedbi s odvojenom proizvodnjom toplinske i električne energije kako je predviđeno Direktivom 2012/27/EU ili bilo kojim naknadnim zakonodavstvom koje u cijelosti ili djelomično zamjenjuje ovaj akt. Potpore za ulaganje u projekte skladištenja električne energije i toplinske energije izravno povezane s visokoučinkovitom kogeneracijom na temelju obnovljivih izvora izuzimaju se od obveze prijave iz članka 108. stavka 3. Ugovora pod uvjetima utvrđenima u stavku 1.a. ovog članka 
4.a Potpore za ulaganje u visokoučinkovitu kogeneraciju izuzimaju se od obveze prijave iz članka 108. stavka 3. Ugovora samo ako nisu namijenjene kogeneracijskim postrojenjima na fosilna goriva, uz iznimku prirodnog plina ako je osigurana usklađenost s klimatskim ciljevima za 2030. i 2050 u skladu s odjeljkom 4.30. Priloga 1. Delegiranoj uredbi Komisije (EU) 2021/2139 (1). 
5. Potpore za ulaganje dodjeljuju se u odnosu na novougrađene ili obnovljene kapacitete. Iznos potpore ne ovisi o outputu. 
6. Prihvatljivi troškovi su ukupni troškovi ulaganja. 
7. Intenzitet potpore ne premašuje: (a) 45 % prihvatljivih troškova za ulaganja u proizvodnju obnovljivih izvora energije, uključujući dizalice topline u skladu s Prilogom VII. Direktivi 2018/2001, obnovljivi vodik i visokoučinkovitu kogeneraciju na temelju obnovljivih izvora energije; (b) 30 % prihvatljivih troškova za sva ostala ulaganja obuhvaćena ovim člankom. 
8. Intenzitet potpore može se povećati za 20 postotnih bodova za potpore koje se dodjeljuju malim poduzetnicima i za 10 postotnih bodova za potpore koje se dodjeljuju srednjim poduzetnicima. 
10. Intenzitet potpore može dosegnuti 100 % prihvatljivih troškova ako se potpora dodjeljuje u konkurentnom natječajnom postupku koji, uz uvjete utvrđene u članku 2. točki 38., ispunjava sve sljedeće uvjete:
(a) dodjela potpore temelji se na, jasnim, transparentnim i nediskriminirajućim kriterijima prihvatljivosti i odabira, utvrđenima ex ante i objavljenima najmanje šest tjedana prije isteka roka za podnošenje prijava, kako bi se omogućilo učinkovito tržišno natjecanje; 
(b) tijekom provedbe programa, u slučaju natječajnog postupka u kojem svi ponuditelji primaju potporu, oblik navedenog postupka ispravlja se kako bi se u kasnijim natječajnim postupcima ponovno uspostavilo učinkovito tržišno natjecanje, na primjer smanjenjem proračuna ili obujma; 
(c) isključuju se ex post prilagodbe ishoda natječajnog postupka (kao što su naknadni pregovori o rezultatima postupka ili određivanje omjera); 
(d) najmanje 70 % ukupnih kriterija za odabir koji se upotrebljavaju za rangiranje ponuda i, u konačnici, za dodjelu potpore u konkurentnom natječajnom postupku utvrđuju se kao potpore po jedinici energetskog kapaciteta iz obnovljivih izvora ili visokoučinkovite kogeneracije.</t>
    </r>
  </si>
  <si>
    <t>Ostatak Hrvatske</t>
  </si>
  <si>
    <t>1. godina</t>
  </si>
  <si>
    <t>diskontna stopa</t>
  </si>
  <si>
    <t>Malo</t>
  </si>
  <si>
    <t>Srednje</t>
  </si>
  <si>
    <t>MALO</t>
  </si>
  <si>
    <t>SREDNJE</t>
  </si>
  <si>
    <t>VELIKO</t>
  </si>
  <si>
    <t>Proizvodna industrija</t>
  </si>
  <si>
    <t>ako je % kapitalnog rabata 35%, BEP je približno 5% od iznosa kredita</t>
  </si>
  <si>
    <t xml:space="preserve">ako je %kapitalnog rabata 25%, BEP je približno 7,5% od iznosa kredita </t>
  </si>
  <si>
    <t>ako je % kapitalnog rabata 15%, BEP je približno 10% od iznosa kredita</t>
  </si>
  <si>
    <t>Procijenjeni iznos potpore u kreditu (BEP)</t>
  </si>
  <si>
    <t>Ukupna potpora</t>
  </si>
  <si>
    <t>Korigirani % KR</t>
  </si>
  <si>
    <t>Iznos projiciranog Kapitalnog rabata</t>
  </si>
  <si>
    <t>Iznos potpore u Kreditu (BEP)</t>
  </si>
  <si>
    <t>Iznos mogućeg Kapitalnog rabata</t>
  </si>
  <si>
    <t>Kontrola</t>
  </si>
  <si>
    <t>Izračun ukupne potpore sukladno korigiranom % KR</t>
  </si>
  <si>
    <t>Kapitalni rabat sukladno uštedama</t>
  </si>
  <si>
    <t xml:space="preserve">Je li moguće ostvariti ovaj KR </t>
  </si>
  <si>
    <t>Mogući KR (zbog limita u potporama)</t>
  </si>
  <si>
    <t>-u ćeliji F11 izračunava se procjenjeni iznos potpore u kreditu (BEP):</t>
  </si>
  <si>
    <t>Ažurirani iznos potpore u kreditu (BEP)</t>
  </si>
  <si>
    <t>Max iznos potpore</t>
  </si>
  <si>
    <t>Godina ostvarenja kapitalnog rabata*</t>
  </si>
  <si>
    <t>Napomena: Maksimalni intenziteti i iznosi pojedinih vrsta potpora mogu utjecati na visinu očekivanog Kapitalnog rabata ovisno o iznosu i strukturi kredita, veličini Krajnjeg primatelja i regiji ulaganja</t>
  </si>
  <si>
    <t>* od trenutka dodjele potpore (datuma ugovora o kreditu) do završetka ulaganja</t>
  </si>
  <si>
    <t>Datum</t>
  </si>
  <si>
    <r>
      <t xml:space="preserve">Prihvatljivi troškovi u EUR                         </t>
    </r>
    <r>
      <rPr>
        <b/>
        <sz val="11"/>
        <rFont val="Calibri"/>
        <family val="2"/>
        <charset val="238"/>
        <scheme val="minor"/>
      </rPr>
      <t>(kredit + vlastito učešće</t>
    </r>
    <r>
      <rPr>
        <b/>
        <sz val="11"/>
        <color theme="1"/>
        <rFont val="Calibri"/>
        <family val="2"/>
        <charset val="238"/>
        <scheme val="minor"/>
      </rPr>
      <t>)</t>
    </r>
  </si>
  <si>
    <t>- podaci se unose samo u bijela polja</t>
  </si>
  <si>
    <t>-</t>
  </si>
  <si>
    <t>- u koloni E, ćelije 16 do 19, unijeti iznos prihvatljivih troškova za svaku odnosnu kategoriju potpore (uključujući vlastito učešće kada se odnosi na prihvatljiv trošak), izračunava se maksimalni iznos potpore po svakoj kategoriji</t>
  </si>
  <si>
    <t>Potpora male vrijednosti (PMV)</t>
  </si>
  <si>
    <t>Maksimalni iznos potpore male vrijednosti</t>
  </si>
  <si>
    <t>Dosad korišteni iznos potpore male vrijednosti</t>
  </si>
  <si>
    <t>- u ćeliji C26 odabrati djelatnost ulaganja</t>
  </si>
  <si>
    <t>- u ćeliji C27 odabrati uštedu koju ostvarujete, potrebno je ostvariti oba uvjeta. Npr. ako ostvarujete minimalni postotak uštede ali ne i minimalnu količinu kWh,  odaberite prethodni (niži) postotak otpisa glavnice koji zadovoljava oba uvjeta</t>
  </si>
  <si>
    <t>- u ćeliji C23 unijeti iznos dosad korištenih potpora male vrijednosti (u prethodne 3 godine)</t>
  </si>
  <si>
    <t>ako je % kapitalnog rabata 50%, BEP je 1% od iznosa kredita</t>
  </si>
  <si>
    <t>- u ćelije C5-C8 unijeti iznos kredita za odgovarajuću kategoriju potpore; u ćeliji C4 izbacuje se ukupni iznos kredita;</t>
  </si>
  <si>
    <t>Datum od kojeg se primjenjuje</t>
  </si>
  <si>
    <t>Trenutna Osnovna stopa EU</t>
  </si>
  <si>
    <t>- u ćeliju H12 unijeti današnji datum (datum kada radite izračun);</t>
  </si>
  <si>
    <t>Verzija 2./27.07.2026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</si>
</sst>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k_n_-;\-* #,##0.00\ _k_n_-;_-* &quot;-&quot;??\ _k_n_-;_-@_-"/>
    <numFmt numFmtId="165" formatCode="0.0000"/>
    <numFmt numFmtId="166" formatCode="#,##0.00_ ;\-#,##0.00\ "/>
    <numFmt numFmtId="167" formatCode="_-* #,##0_-;\-* #,##0_-;_-* &quot;-&quot;??_-;_-@_-"/>
  </numFmts>
  <fonts count="47">
    <font>
      <sz val="11"/>
      <color theme="1"/>
      <name val="Calibri"/>
      <family val="2"/>
      <charset val="238"/>
      <scheme val="minor"/>
    </font>
    <font>
      <sz val="12"/>
      <color theme="0"/>
      <name val="Calibri"/>
      <family val="2"/>
      <charset val="238"/>
      <scheme val="minor"/>
    </font>
    <font>
      <b/>
      <sz val="12"/>
      <name val="Calibri"/>
      <family val="2"/>
      <charset val="238"/>
      <scheme val="minor"/>
    </font>
    <font>
      <sz val="12"/>
      <name val="Calibri"/>
      <family val="2"/>
      <charset val="238"/>
      <scheme val="minor"/>
    </font>
    <font>
      <i/>
      <sz val="9"/>
      <name val="Calibri"/>
      <family val="2"/>
      <charset val="238"/>
      <scheme val="minor"/>
    </font>
    <font>
      <b/>
      <i/>
      <sz val="12"/>
      <name val="Calibri"/>
      <family val="2"/>
      <charset val="238"/>
      <scheme val="minor"/>
    </font>
    <font>
      <i/>
      <sz val="12"/>
      <name val="Calibri"/>
      <family val="2"/>
      <charset val="238"/>
      <scheme val="minor"/>
    </font>
    <font>
      <b/>
      <i/>
      <sz val="12"/>
      <color theme="4"/>
      <name val="Calibri"/>
      <family val="2"/>
      <charset val="238"/>
      <scheme val="minor"/>
    </font>
    <font>
      <b/>
      <i/>
      <sz val="12"/>
      <color theme="9"/>
      <name val="Calibri"/>
      <family val="2"/>
      <charset val="238"/>
      <scheme val="minor"/>
    </font>
    <font>
      <i/>
      <sz val="12"/>
      <color theme="9"/>
      <name val="Calibri"/>
      <family val="2"/>
      <charset val="238"/>
      <scheme val="minor"/>
    </font>
    <font>
      <sz val="11"/>
      <name val="Calibri"/>
      <family val="2"/>
      <charset val="238"/>
      <scheme val="minor"/>
    </font>
    <font>
      <b/>
      <sz val="11"/>
      <name val="Calibri"/>
      <family val="2"/>
      <charset val="238"/>
      <scheme val="minor"/>
    </font>
    <font>
      <b/>
      <sz val="14"/>
      <name val="Calibri"/>
      <family val="2"/>
      <charset val="238"/>
      <scheme val="minor"/>
    </font>
    <font>
      <i/>
      <sz val="11"/>
      <name val="Calibri"/>
      <family val="2"/>
      <charset val="238"/>
      <scheme val="minor"/>
    </font>
    <font>
      <b/>
      <i/>
      <sz val="11"/>
      <name val="Calibri"/>
      <family val="2"/>
      <charset val="238"/>
      <scheme val="minor"/>
    </font>
    <font>
      <i/>
      <sz val="11"/>
      <color theme="9"/>
      <name val="Calibri"/>
      <family val="2"/>
      <charset val="238"/>
      <scheme val="minor"/>
    </font>
    <font>
      <b/>
      <i/>
      <sz val="11"/>
      <color theme="9"/>
      <name val="Calibri"/>
      <family val="2"/>
      <charset val="238"/>
      <scheme val="minor"/>
    </font>
    <font>
      <i/>
      <sz val="10"/>
      <name val="Calibri"/>
      <family val="2"/>
      <charset val="238"/>
      <scheme val="minor"/>
    </font>
    <font>
      <sz val="11"/>
      <color theme="1"/>
      <name val="Calibri"/>
      <family val="2"/>
      <charset val="238"/>
      <scheme val="minor"/>
    </font>
    <font>
      <b/>
      <sz val="11"/>
      <color theme="1"/>
      <name val="Calibri"/>
      <family val="2"/>
      <charset val="238"/>
      <scheme val="minor"/>
    </font>
    <font>
      <sz val="8"/>
      <name val="Arial"/>
      <family val="2"/>
    </font>
    <font>
      <sz val="8"/>
      <color rgb="FFFF0000"/>
      <name val="Arial"/>
      <family val="2"/>
    </font>
    <font>
      <b/>
      <sz val="10"/>
      <color theme="1"/>
      <name val="Arial"/>
      <family val="2"/>
      <charset val="238"/>
    </font>
    <font>
      <sz val="10"/>
      <color theme="1"/>
      <name val="Arial"/>
      <family val="2"/>
      <charset val="238"/>
    </font>
    <font>
      <sz val="10"/>
      <name val="Arial"/>
      <family val="2"/>
      <charset val="238"/>
    </font>
    <font>
      <u/>
      <sz val="11"/>
      <color theme="10"/>
      <name val="Calibri"/>
      <family val="2"/>
      <charset val="238"/>
      <scheme val="minor"/>
    </font>
    <font>
      <sz val="10"/>
      <color rgb="FF002060"/>
      <name val="Arial"/>
      <family val="2"/>
      <charset val="238"/>
    </font>
    <font>
      <b/>
      <sz val="10"/>
      <color rgb="FF002060"/>
      <name val="Arial"/>
      <family val="2"/>
      <charset val="238"/>
    </font>
    <font>
      <sz val="11"/>
      <color rgb="FFFF0000"/>
      <name val="Calibri"/>
      <family val="2"/>
      <charset val="238"/>
      <scheme val="minor"/>
    </font>
    <font>
      <sz val="10"/>
      <color rgb="FF000000"/>
      <name val="Arial"/>
      <family val="2"/>
      <charset val="238"/>
    </font>
    <font>
      <b/>
      <sz val="11"/>
      <color rgb="FFFF0000"/>
      <name val="Calibri"/>
      <family val="2"/>
      <charset val="238"/>
      <scheme val="minor"/>
    </font>
    <font>
      <sz val="11"/>
      <color theme="0"/>
      <name val="Calibri"/>
      <family val="2"/>
      <charset val="238"/>
      <scheme val="minor"/>
    </font>
    <font>
      <b/>
      <sz val="10"/>
      <name val="Arial"/>
      <family val="2"/>
      <charset val="238"/>
    </font>
    <font>
      <b/>
      <sz val="11"/>
      <color rgb="FF7030A0"/>
      <name val="Calibri"/>
      <family val="2"/>
      <charset val="238"/>
      <scheme val="minor"/>
    </font>
    <font>
      <b/>
      <sz val="10"/>
      <color rgb="FFFF0000"/>
      <name val="Calibri"/>
      <family val="2"/>
      <charset val="238"/>
      <scheme val="minor"/>
    </font>
    <font>
      <sz val="11"/>
      <color rgb="FF000000"/>
      <name val="Calibri"/>
      <family val="2"/>
      <charset val="238"/>
      <scheme val="minor"/>
    </font>
    <font>
      <sz val="10"/>
      <color rgb="FF0A0A0A"/>
      <name val="Arial Unicode MS"/>
    </font>
    <font>
      <sz val="10"/>
      <color rgb="FF7030A0"/>
      <name val="Arial Unicode MS"/>
    </font>
    <font>
      <sz val="10"/>
      <color theme="0"/>
      <name val="Arial Unicode MS"/>
    </font>
    <font>
      <b/>
      <sz val="10"/>
      <color theme="1"/>
      <name val="Calibri"/>
      <family val="2"/>
      <charset val="238"/>
      <scheme val="minor"/>
    </font>
    <font>
      <b/>
      <i/>
      <sz val="11"/>
      <color theme="1"/>
      <name val="Calibri"/>
      <family val="2"/>
      <charset val="238"/>
      <scheme val="minor"/>
    </font>
    <font>
      <sz val="10"/>
      <name val="Arial Unicode MS"/>
    </font>
    <font>
      <sz val="8"/>
      <name val="Calibri"/>
      <family val="2"/>
      <charset val="238"/>
      <scheme val="minor"/>
    </font>
    <font>
      <sz val="9"/>
      <color indexed="81"/>
      <name val="Tahoma"/>
      <charset val="1"/>
    </font>
    <font>
      <sz val="9"/>
      <color indexed="81"/>
      <name val="Tahoma"/>
      <family val="2"/>
      <charset val="238"/>
    </font>
    <font>
      <sz val="11"/>
      <color indexed="81"/>
      <name val="Tahoma"/>
      <family val="2"/>
      <charset val="238"/>
    </font>
    <font>
      <sz val="9"/>
      <color rgb="FFFF0000"/>
      <name val="Calibri"/>
      <family val="2"/>
      <charset val="238"/>
      <scheme val="minor"/>
    </font>
  </fonts>
  <fills count="9">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theme="2"/>
        <bgColor indexed="64"/>
      </patternFill>
    </fill>
    <fill>
      <patternFill patternType="solid">
        <fgColor theme="0"/>
        <bgColor indexed="64"/>
      </patternFill>
    </fill>
    <fill>
      <patternFill patternType="solid">
        <fgColor theme="7" tint="0.59999389629810485"/>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s>
  <cellStyleXfs count="4">
    <xf numFmtId="0" fontId="0" fillId="0" borderId="0"/>
    <xf numFmtId="43" fontId="18" fillId="0" borderId="0" applyFont="0" applyFill="0" applyBorder="0" applyAlignment="0" applyProtection="0"/>
    <xf numFmtId="9" fontId="18" fillId="0" borderId="0" applyFont="0" applyFill="0" applyBorder="0" applyAlignment="0" applyProtection="0"/>
    <xf numFmtId="0" fontId="25" fillId="0" borderId="0" applyNumberFormat="0" applyFill="0" applyBorder="0" applyAlignment="0" applyProtection="0"/>
  </cellStyleXfs>
  <cellXfs count="274">
    <xf numFmtId="0" fontId="0" fillId="0" borderId="0" xfId="0"/>
    <xf numFmtId="0" fontId="3" fillId="0" borderId="0" xfId="0" applyFont="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vertical="center" wrapText="1"/>
    </xf>
    <xf numFmtId="10" fontId="3" fillId="0" borderId="1" xfId="0" applyNumberFormat="1" applyFont="1" applyBorder="1" applyAlignment="1">
      <alignment vertical="center" wrapText="1"/>
    </xf>
    <xf numFmtId="0" fontId="3" fillId="0" borderId="1" xfId="0" applyFont="1" applyBorder="1" applyAlignment="1">
      <alignment vertical="center" wrapText="1"/>
    </xf>
    <xf numFmtId="9" fontId="2"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9" fontId="1" fillId="0" borderId="0" xfId="0" applyNumberFormat="1" applyFont="1" applyAlignment="1">
      <alignment vertical="center" wrapText="1"/>
    </xf>
    <xf numFmtId="9" fontId="5"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 fontId="6" fillId="0" borderId="1" xfId="0" applyNumberFormat="1" applyFont="1" applyBorder="1" applyAlignment="1">
      <alignment vertical="center" wrapText="1"/>
    </xf>
    <xf numFmtId="10" fontId="6" fillId="0" borderId="1" xfId="0" applyNumberFormat="1" applyFont="1" applyBorder="1" applyAlignment="1">
      <alignment vertical="center" wrapText="1"/>
    </xf>
    <xf numFmtId="0" fontId="6" fillId="0" borderId="1" xfId="0" applyFont="1" applyBorder="1" applyAlignment="1">
      <alignment vertical="center" wrapText="1"/>
    </xf>
    <xf numFmtId="9" fontId="8" fillId="0" borderId="1" xfId="0" applyNumberFormat="1" applyFont="1" applyBorder="1" applyAlignment="1">
      <alignment horizontal="center" vertical="center" wrapText="1"/>
    </xf>
    <xf numFmtId="0" fontId="10" fillId="0" borderId="0" xfId="0" applyFont="1" applyAlignment="1">
      <alignment vertical="center" wrapText="1"/>
    </xf>
    <xf numFmtId="4" fontId="10" fillId="0" borderId="1" xfId="0" applyNumberFormat="1" applyFont="1" applyBorder="1" applyAlignment="1">
      <alignment vertical="center" wrapText="1"/>
    </xf>
    <xf numFmtId="10" fontId="10" fillId="0" borderId="1" xfId="0" applyNumberFormat="1" applyFont="1" applyBorder="1" applyAlignment="1">
      <alignment vertical="center" wrapText="1"/>
    </xf>
    <xf numFmtId="0" fontId="10" fillId="0" borderId="1" xfId="0" applyFont="1" applyBorder="1" applyAlignment="1">
      <alignment vertical="center" wrapText="1"/>
    </xf>
    <xf numFmtId="4" fontId="13" fillId="0" borderId="1" xfId="0" applyNumberFormat="1" applyFont="1" applyBorder="1" applyAlignment="1">
      <alignment vertical="center" wrapText="1"/>
    </xf>
    <xf numFmtId="10" fontId="13" fillId="0" borderId="1" xfId="0" applyNumberFormat="1" applyFont="1" applyBorder="1" applyAlignment="1">
      <alignment vertical="center" wrapText="1"/>
    </xf>
    <xf numFmtId="0" fontId="13" fillId="0" borderId="1" xfId="0" applyFont="1" applyBorder="1" applyAlignment="1">
      <alignment vertical="center" wrapText="1"/>
    </xf>
    <xf numFmtId="0" fontId="17" fillId="0" borderId="1" xfId="0" applyFont="1" applyBorder="1" applyAlignment="1">
      <alignment horizontal="center" vertical="center" wrapText="1"/>
    </xf>
    <xf numFmtId="9" fontId="0" fillId="0" borderId="0" xfId="2" applyFont="1"/>
    <xf numFmtId="10" fontId="20" fillId="0" borderId="1" xfId="0" applyNumberFormat="1" applyFont="1" applyBorder="1"/>
    <xf numFmtId="0" fontId="0" fillId="0" borderId="1" xfId="0" applyBorder="1"/>
    <xf numFmtId="10" fontId="20" fillId="0" borderId="3" xfId="0" applyNumberFormat="1" applyFont="1" applyBorder="1"/>
    <xf numFmtId="9" fontId="21" fillId="0" borderId="3" xfId="0" applyNumberFormat="1" applyFont="1" applyBorder="1"/>
    <xf numFmtId="0" fontId="0" fillId="2" borderId="0" xfId="0" applyFill="1"/>
    <xf numFmtId="0" fontId="0" fillId="3" borderId="0" xfId="0" applyFill="1"/>
    <xf numFmtId="0" fontId="0" fillId="4" borderId="0" xfId="0" applyFill="1"/>
    <xf numFmtId="0" fontId="0" fillId="0" borderId="1" xfId="0" applyBorder="1" applyAlignment="1">
      <alignment horizontal="center" vertical="center" wrapText="1"/>
    </xf>
    <xf numFmtId="10" fontId="0" fillId="0" borderId="1" xfId="2" applyNumberFormat="1" applyFont="1" applyBorder="1"/>
    <xf numFmtId="9" fontId="0" fillId="0" borderId="0" xfId="0" applyNumberFormat="1"/>
    <xf numFmtId="0" fontId="0" fillId="0" borderId="0" xfId="0" applyAlignment="1" applyProtection="1">
      <alignment horizontal="center" vertical="center"/>
      <protection hidden="1"/>
    </xf>
    <xf numFmtId="0" fontId="0" fillId="0" borderId="0" xfId="0" applyProtection="1">
      <protection hidden="1"/>
    </xf>
    <xf numFmtId="0" fontId="0" fillId="5" borderId="10" xfId="0" applyFill="1" applyBorder="1" applyProtection="1">
      <protection hidden="1"/>
    </xf>
    <xf numFmtId="0" fontId="0" fillId="5" borderId="11" xfId="0" applyFill="1" applyBorder="1" applyProtection="1">
      <protection hidden="1"/>
    </xf>
    <xf numFmtId="0" fontId="0" fillId="5" borderId="12" xfId="0" applyFill="1" applyBorder="1" applyProtection="1">
      <protection hidden="1"/>
    </xf>
    <xf numFmtId="9" fontId="10" fillId="5" borderId="1" xfId="0" applyNumberFormat="1" applyFont="1" applyFill="1" applyBorder="1" applyAlignment="1" applyProtection="1">
      <alignment horizontal="center" vertical="center" wrapText="1"/>
      <protection hidden="1"/>
    </xf>
    <xf numFmtId="0" fontId="23" fillId="0" borderId="0" xfId="0" applyFont="1" applyProtection="1">
      <protection hidden="1"/>
    </xf>
    <xf numFmtId="9" fontId="24" fillId="5" borderId="1" xfId="0" applyNumberFormat="1" applyFont="1" applyFill="1" applyBorder="1" applyAlignment="1" applyProtection="1">
      <alignment horizontal="center" vertical="center" wrapText="1"/>
      <protection hidden="1"/>
    </xf>
    <xf numFmtId="0" fontId="22" fillId="0" borderId="0" xfId="0" applyFont="1" applyProtection="1">
      <protection hidden="1"/>
    </xf>
    <xf numFmtId="0" fontId="0" fillId="7" borderId="0" xfId="0" applyFill="1"/>
    <xf numFmtId="0" fontId="19" fillId="7" borderId="0" xfId="0" applyFont="1" applyFill="1"/>
    <xf numFmtId="0" fontId="23" fillId="7" borderId="0" xfId="0" applyFont="1" applyFill="1" applyAlignment="1">
      <alignment vertical="top" wrapText="1"/>
    </xf>
    <xf numFmtId="0" fontId="19" fillId="0" borderId="10" xfId="0" applyFont="1" applyBorder="1" applyAlignment="1" applyProtection="1">
      <alignment horizontal="center"/>
      <protection hidden="1"/>
    </xf>
    <xf numFmtId="0" fontId="19" fillId="0" borderId="11" xfId="0" applyFont="1" applyBorder="1" applyAlignment="1" applyProtection="1">
      <alignment horizontal="center"/>
      <protection hidden="1"/>
    </xf>
    <xf numFmtId="0" fontId="19" fillId="0" borderId="12" xfId="0" applyFont="1" applyBorder="1" applyAlignment="1" applyProtection="1">
      <alignment horizontal="center"/>
      <protection hidden="1"/>
    </xf>
    <xf numFmtId="0" fontId="0" fillId="7" borderId="0" xfId="0" applyFill="1" applyAlignment="1" applyProtection="1">
      <alignment horizontal="center" vertical="center"/>
      <protection hidden="1"/>
    </xf>
    <xf numFmtId="0" fontId="23" fillId="7" borderId="0" xfId="0" applyFont="1" applyFill="1" applyProtection="1">
      <protection hidden="1"/>
    </xf>
    <xf numFmtId="0" fontId="0" fillId="7" borderId="0" xfId="0" applyFill="1" applyProtection="1">
      <protection hidden="1"/>
    </xf>
    <xf numFmtId="0" fontId="24" fillId="5" borderId="2" xfId="0" applyFont="1" applyFill="1" applyBorder="1" applyAlignment="1" applyProtection="1">
      <alignment horizontal="center" vertical="center" wrapText="1"/>
      <protection hidden="1"/>
    </xf>
    <xf numFmtId="0" fontId="24" fillId="5" borderId="3" xfId="0" applyFont="1" applyFill="1" applyBorder="1" applyAlignment="1" applyProtection="1">
      <alignment horizontal="center" vertical="center" wrapText="1"/>
      <protection hidden="1"/>
    </xf>
    <xf numFmtId="0" fontId="24" fillId="5" borderId="4" xfId="0" applyFont="1" applyFill="1" applyBorder="1" applyAlignment="1" applyProtection="1">
      <alignment horizontal="center" vertical="center" wrapText="1"/>
      <protection hidden="1"/>
    </xf>
    <xf numFmtId="0" fontId="24" fillId="5" borderId="1" xfId="0" applyFont="1" applyFill="1" applyBorder="1" applyAlignment="1" applyProtection="1">
      <alignment horizontal="center" vertical="center" wrapText="1"/>
      <protection hidden="1"/>
    </xf>
    <xf numFmtId="0" fontId="24" fillId="7" borderId="0" xfId="0" applyFont="1" applyFill="1" applyProtection="1">
      <protection hidden="1"/>
    </xf>
    <xf numFmtId="0" fontId="24" fillId="4" borderId="0" xfId="0" applyFont="1" applyFill="1" applyAlignment="1" applyProtection="1">
      <alignment horizontal="left" vertical="center" wrapText="1"/>
      <protection hidden="1"/>
    </xf>
    <xf numFmtId="0" fontId="24" fillId="0" borderId="0" xfId="0" quotePrefix="1" applyFont="1" applyAlignment="1" applyProtection="1">
      <alignment horizontal="left" wrapText="1"/>
      <protection hidden="1"/>
    </xf>
    <xf numFmtId="0" fontId="24" fillId="7" borderId="0" xfId="0" quotePrefix="1" applyFont="1" applyFill="1" applyAlignment="1" applyProtection="1">
      <alignment horizontal="left" wrapText="1"/>
      <protection hidden="1"/>
    </xf>
    <xf numFmtId="164" fontId="23" fillId="0" borderId="0" xfId="0" applyNumberFormat="1" applyFont="1" applyAlignment="1" applyProtection="1">
      <alignment horizontal="right"/>
      <protection locked="0" hidden="1"/>
    </xf>
    <xf numFmtId="0" fontId="29" fillId="0" borderId="0" xfId="0" applyFont="1" applyProtection="1">
      <protection hidden="1"/>
    </xf>
    <xf numFmtId="0" fontId="28" fillId="0" borderId="0" xfId="0" applyFont="1" applyProtection="1">
      <protection hidden="1"/>
    </xf>
    <xf numFmtId="0" fontId="32" fillId="7" borderId="0" xfId="0" applyFont="1" applyFill="1" applyProtection="1">
      <protection hidden="1"/>
    </xf>
    <xf numFmtId="0" fontId="11" fillId="4" borderId="1" xfId="0" applyFont="1" applyFill="1" applyBorder="1" applyAlignment="1" applyProtection="1">
      <alignment horizontal="center" vertical="center" wrapText="1"/>
      <protection hidden="1"/>
    </xf>
    <xf numFmtId="0" fontId="22" fillId="7" borderId="0" xfId="0" quotePrefix="1" applyFont="1" applyFill="1" applyAlignment="1" applyProtection="1">
      <alignment horizontal="left" vertical="top" wrapText="1"/>
      <protection hidden="1"/>
    </xf>
    <xf numFmtId="0" fontId="32" fillId="7" borderId="0" xfId="0" quotePrefix="1" applyFont="1" applyFill="1" applyAlignment="1" applyProtection="1">
      <alignment horizontal="left" wrapText="1"/>
      <protection hidden="1"/>
    </xf>
    <xf numFmtId="0" fontId="32" fillId="0" borderId="0" xfId="0" quotePrefix="1" applyFont="1" applyAlignment="1" applyProtection="1">
      <alignment horizontal="left" wrapText="1"/>
      <protection hidden="1"/>
    </xf>
    <xf numFmtId="0" fontId="33" fillId="0" borderId="0" xfId="0" applyFont="1" applyAlignment="1" applyProtection="1">
      <alignment horizontal="center" vertical="center"/>
      <protection hidden="1"/>
    </xf>
    <xf numFmtId="0" fontId="19" fillId="4" borderId="13" xfId="0" applyFont="1" applyFill="1" applyBorder="1" applyAlignment="1" applyProtection="1">
      <alignment vertical="center"/>
      <protection hidden="1"/>
    </xf>
    <xf numFmtId="0" fontId="19" fillId="4" borderId="24" xfId="0" applyFont="1" applyFill="1" applyBorder="1" applyAlignment="1" applyProtection="1">
      <alignment horizontal="left" indent="1"/>
      <protection hidden="1"/>
    </xf>
    <xf numFmtId="0" fontId="11" fillId="6" borderId="15" xfId="2" applyNumberFormat="1" applyFont="1" applyFill="1" applyBorder="1" applyAlignment="1" applyProtection="1">
      <alignment horizontal="center"/>
      <protection hidden="1"/>
    </xf>
    <xf numFmtId="0" fontId="25" fillId="4" borderId="1" xfId="3" applyFill="1" applyBorder="1" applyProtection="1">
      <protection hidden="1"/>
    </xf>
    <xf numFmtId="0" fontId="19" fillId="4" borderId="1" xfId="0" applyFont="1" applyFill="1" applyBorder="1" applyProtection="1">
      <protection hidden="1"/>
    </xf>
    <xf numFmtId="0" fontId="0" fillId="7" borderId="1" xfId="0" applyFill="1" applyBorder="1" applyProtection="1">
      <protection locked="0" hidden="1"/>
    </xf>
    <xf numFmtId="9" fontId="19" fillId="6" borderId="1" xfId="2" applyFont="1" applyFill="1" applyBorder="1" applyAlignment="1" applyProtection="1">
      <alignment horizontal="center"/>
      <protection hidden="1"/>
    </xf>
    <xf numFmtId="0" fontId="19" fillId="4" borderId="1" xfId="0" applyFont="1" applyFill="1" applyBorder="1" applyAlignment="1" applyProtection="1">
      <alignment vertical="center"/>
      <protection hidden="1"/>
    </xf>
    <xf numFmtId="0" fontId="19" fillId="4" borderId="1" xfId="0" applyFont="1" applyFill="1" applyBorder="1" applyAlignment="1" applyProtection="1">
      <alignment horizontal="center" vertical="center" wrapText="1"/>
      <protection hidden="1"/>
    </xf>
    <xf numFmtId="0" fontId="19" fillId="4" borderId="1" xfId="0" applyFont="1" applyFill="1" applyBorder="1" applyAlignment="1" applyProtection="1">
      <alignment horizontal="center" vertical="center"/>
      <protection hidden="1"/>
    </xf>
    <xf numFmtId="0" fontId="19" fillId="4" borderId="1" xfId="0" applyFont="1" applyFill="1" applyBorder="1" applyAlignment="1" applyProtection="1">
      <alignment horizontal="left" indent="2"/>
      <protection hidden="1"/>
    </xf>
    <xf numFmtId="0" fontId="19" fillId="0" borderId="0" xfId="0" applyFont="1" applyProtection="1">
      <protection hidden="1"/>
    </xf>
    <xf numFmtId="0" fontId="19" fillId="4" borderId="10" xfId="0" applyFont="1" applyFill="1" applyBorder="1" applyProtection="1">
      <protection hidden="1"/>
    </xf>
    <xf numFmtId="164" fontId="19" fillId="6" borderId="1" xfId="0" applyNumberFormat="1" applyFont="1" applyFill="1" applyBorder="1" applyAlignment="1" applyProtection="1">
      <alignment horizontal="center"/>
      <protection hidden="1"/>
    </xf>
    <xf numFmtId="0" fontId="19" fillId="6" borderId="1" xfId="0" applyFont="1" applyFill="1" applyBorder="1" applyAlignment="1" applyProtection="1">
      <alignment vertical="center" wrapText="1"/>
      <protection hidden="1"/>
    </xf>
    <xf numFmtId="164" fontId="19" fillId="6" borderId="15" xfId="0" applyNumberFormat="1" applyFont="1" applyFill="1" applyBorder="1" applyAlignment="1" applyProtection="1">
      <alignment vertical="center"/>
      <protection hidden="1"/>
    </xf>
    <xf numFmtId="164" fontId="0" fillId="0" borderId="0" xfId="0" applyNumberFormat="1" applyAlignment="1" applyProtection="1">
      <alignment horizontal="center" vertical="center"/>
      <protection locked="0" hidden="1"/>
    </xf>
    <xf numFmtId="0" fontId="19" fillId="6" borderId="1" xfId="0" applyFont="1" applyFill="1" applyBorder="1" applyAlignment="1" applyProtection="1">
      <alignment horizontal="center" vertical="center"/>
      <protection hidden="1"/>
    </xf>
    <xf numFmtId="10" fontId="0" fillId="6" borderId="1" xfId="0" applyNumberFormat="1" applyFill="1" applyBorder="1" applyAlignment="1" applyProtection="1">
      <alignment horizontal="center" vertical="center"/>
      <protection hidden="1"/>
    </xf>
    <xf numFmtId="43" fontId="0" fillId="6" borderId="1" xfId="1" applyFont="1" applyFill="1" applyBorder="1" applyAlignment="1" applyProtection="1">
      <alignment horizontal="left"/>
      <protection locked="0" hidden="1"/>
    </xf>
    <xf numFmtId="43" fontId="0" fillId="7" borderId="1" xfId="1" applyFont="1" applyFill="1" applyBorder="1" applyAlignment="1" applyProtection="1">
      <alignment horizontal="left"/>
      <protection locked="0" hidden="1"/>
    </xf>
    <xf numFmtId="0" fontId="31" fillId="0" borderId="0" xfId="0" applyFont="1" applyProtection="1">
      <protection hidden="1"/>
    </xf>
    <xf numFmtId="0" fontId="19" fillId="0" borderId="0" xfId="0" quotePrefix="1" applyFont="1" applyProtection="1">
      <protection hidden="1"/>
    </xf>
    <xf numFmtId="0" fontId="11" fillId="7" borderId="0" xfId="0" quotePrefix="1" applyFont="1" applyFill="1" applyProtection="1">
      <protection hidden="1"/>
    </xf>
    <xf numFmtId="0" fontId="11" fillId="7" borderId="0" xfId="0" applyFont="1" applyFill="1" applyProtection="1">
      <protection hidden="1"/>
    </xf>
    <xf numFmtId="0" fontId="30" fillId="7" borderId="0" xfId="0" quotePrefix="1" applyFont="1" applyFill="1" applyAlignment="1" applyProtection="1">
      <alignment horizontal="left" indent="3"/>
      <protection hidden="1"/>
    </xf>
    <xf numFmtId="165" fontId="0" fillId="0" borderId="0" xfId="0" applyNumberFormat="1" applyProtection="1">
      <protection hidden="1"/>
    </xf>
    <xf numFmtId="0" fontId="35" fillId="0" borderId="0" xfId="0" applyFont="1" applyProtection="1">
      <protection hidden="1"/>
    </xf>
    <xf numFmtId="0" fontId="33" fillId="6" borderId="1" xfId="0" applyFont="1" applyFill="1" applyBorder="1" applyAlignment="1" applyProtection="1">
      <alignment horizontal="center" vertical="center" wrapText="1"/>
      <protection hidden="1"/>
    </xf>
    <xf numFmtId="4" fontId="0" fillId="0" borderId="25" xfId="0" applyNumberFormat="1" applyBorder="1" applyAlignment="1" applyProtection="1">
      <alignment horizontal="center"/>
      <protection locked="0" hidden="1"/>
    </xf>
    <xf numFmtId="164" fontId="0" fillId="0" borderId="1" xfId="0" applyNumberFormat="1" applyBorder="1" applyAlignment="1" applyProtection="1">
      <alignment horizontal="center" vertical="center"/>
      <protection locked="0" hidden="1"/>
    </xf>
    <xf numFmtId="167" fontId="0" fillId="0" borderId="24" xfId="1" applyNumberFormat="1" applyFont="1" applyBorder="1" applyAlignment="1" applyProtection="1">
      <alignment horizontal="center"/>
      <protection locked="0" hidden="1"/>
    </xf>
    <xf numFmtId="9" fontId="0" fillId="0" borderId="0" xfId="0" applyNumberFormat="1" applyProtection="1">
      <protection hidden="1"/>
    </xf>
    <xf numFmtId="0" fontId="38" fillId="0" borderId="0" xfId="0" applyFont="1" applyAlignment="1">
      <alignment vertical="center"/>
    </xf>
    <xf numFmtId="166" fontId="0" fillId="6" borderId="1" xfId="0" applyNumberFormat="1" applyFill="1" applyBorder="1" applyAlignment="1" applyProtection="1">
      <alignment horizontal="right" vertical="center"/>
      <protection hidden="1"/>
    </xf>
    <xf numFmtId="0" fontId="28" fillId="0" borderId="0" xfId="0" applyFont="1" applyAlignment="1" applyProtection="1">
      <alignment horizontal="right" vertical="top" wrapText="1"/>
      <protection hidden="1"/>
    </xf>
    <xf numFmtId="0" fontId="0" fillId="7" borderId="13" xfId="0" applyFill="1" applyBorder="1" applyAlignment="1" applyProtection="1">
      <alignment horizontal="center"/>
      <protection locked="0" hidden="1"/>
    </xf>
    <xf numFmtId="4" fontId="0" fillId="6" borderId="13" xfId="0" applyNumberFormat="1" applyFill="1" applyBorder="1" applyAlignment="1" applyProtection="1">
      <alignment horizontal="right" vertical="center"/>
      <protection locked="0" hidden="1"/>
    </xf>
    <xf numFmtId="4" fontId="0" fillId="6" borderId="1" xfId="1" applyNumberFormat="1" applyFont="1" applyFill="1" applyBorder="1" applyAlignment="1" applyProtection="1">
      <alignment horizontal="right"/>
      <protection locked="0" hidden="1"/>
    </xf>
    <xf numFmtId="4" fontId="19" fillId="6" borderId="1" xfId="1" applyNumberFormat="1" applyFont="1" applyFill="1" applyBorder="1" applyAlignment="1" applyProtection="1">
      <alignment horizontal="right"/>
      <protection locked="0" hidden="1"/>
    </xf>
    <xf numFmtId="0" fontId="39" fillId="0" borderId="0" xfId="0" applyFont="1" applyProtection="1">
      <protection hidden="1"/>
    </xf>
    <xf numFmtId="0" fontId="28" fillId="0" borderId="0" xfId="0" applyFont="1" applyAlignment="1" applyProtection="1">
      <alignment vertical="center" wrapText="1"/>
      <protection hidden="1"/>
    </xf>
    <xf numFmtId="2" fontId="37" fillId="0" borderId="1" xfId="2" applyNumberFormat="1" applyFont="1" applyBorder="1" applyAlignment="1" applyProtection="1">
      <alignment vertical="center"/>
      <protection locked="0"/>
    </xf>
    <xf numFmtId="0" fontId="0" fillId="0" borderId="0" xfId="0" applyProtection="1">
      <protection locked="0"/>
    </xf>
    <xf numFmtId="0" fontId="34" fillId="0" borderId="0" xfId="0" applyFont="1" applyProtection="1">
      <protection locked="0"/>
    </xf>
    <xf numFmtId="0" fontId="36" fillId="0" borderId="0" xfId="0" applyFont="1" applyAlignment="1" applyProtection="1">
      <alignment vertical="center"/>
      <protection locked="0"/>
    </xf>
    <xf numFmtId="0" fontId="28" fillId="0" borderId="0" xfId="0" applyFont="1" applyAlignment="1" applyProtection="1">
      <alignment horizontal="right" vertical="top" wrapText="1"/>
      <protection locked="0"/>
    </xf>
    <xf numFmtId="9" fontId="33" fillId="6" borderId="15" xfId="2" applyFont="1" applyFill="1" applyBorder="1" applyAlignment="1" applyProtection="1">
      <alignment horizontal="center"/>
      <protection locked="0"/>
    </xf>
    <xf numFmtId="0" fontId="19" fillId="4" borderId="10" xfId="0" applyFont="1" applyFill="1" applyBorder="1" applyAlignment="1" applyProtection="1">
      <alignment horizontal="center" vertical="center" wrapText="1"/>
      <protection hidden="1"/>
    </xf>
    <xf numFmtId="0" fontId="30" fillId="0" borderId="0" xfId="0" applyFont="1" applyProtection="1">
      <protection hidden="1"/>
    </xf>
    <xf numFmtId="14" fontId="0" fillId="0" borderId="0" xfId="0" applyNumberFormat="1"/>
    <xf numFmtId="0" fontId="19" fillId="4" borderId="1" xfId="0" applyFont="1" applyFill="1" applyBorder="1" applyAlignment="1">
      <alignment horizontal="center"/>
    </xf>
    <xf numFmtId="0" fontId="34" fillId="0" borderId="0" xfId="0" applyFont="1" applyAlignment="1" applyProtection="1">
      <alignment vertical="top" wrapText="1"/>
      <protection locked="0"/>
    </xf>
    <xf numFmtId="2" fontId="41" fillId="0" borderId="0" xfId="0" applyNumberFormat="1" applyFont="1" applyAlignment="1">
      <alignment vertical="center"/>
    </xf>
    <xf numFmtId="9" fontId="30" fillId="0" borderId="0" xfId="0" applyNumberFormat="1" applyFont="1" applyAlignment="1" applyProtection="1">
      <alignment horizontal="center"/>
      <protection hidden="1"/>
    </xf>
    <xf numFmtId="0" fontId="35" fillId="7" borderId="0" xfId="0" applyFont="1" applyFill="1" applyProtection="1">
      <protection hidden="1"/>
    </xf>
    <xf numFmtId="0" fontId="19" fillId="2" borderId="1" xfId="0" applyFont="1" applyFill="1" applyBorder="1" applyAlignment="1" applyProtection="1">
      <alignment horizontal="center" vertical="center" wrapText="1"/>
      <protection hidden="1"/>
    </xf>
    <xf numFmtId="0" fontId="19" fillId="2" borderId="1" xfId="0" applyFont="1" applyFill="1" applyBorder="1" applyAlignment="1" applyProtection="1">
      <alignment horizontal="center" vertical="center"/>
      <protection hidden="1"/>
    </xf>
    <xf numFmtId="166" fontId="0" fillId="2" borderId="1" xfId="0" applyNumberFormat="1" applyFill="1" applyBorder="1" applyAlignment="1" applyProtection="1">
      <alignment horizontal="right"/>
      <protection locked="0" hidden="1"/>
    </xf>
    <xf numFmtId="166" fontId="19" fillId="2" borderId="1" xfId="0" applyNumberFormat="1" applyFont="1" applyFill="1" applyBorder="1" applyAlignment="1" applyProtection="1">
      <alignment horizontal="right"/>
      <protection locked="0" hidden="1"/>
    </xf>
    <xf numFmtId="0" fontId="33" fillId="2" borderId="1" xfId="0" applyFont="1" applyFill="1" applyBorder="1" applyAlignment="1" applyProtection="1">
      <alignment horizontal="center" vertical="center" wrapText="1"/>
      <protection hidden="1"/>
    </xf>
    <xf numFmtId="4" fontId="19" fillId="2" borderId="1" xfId="0" applyNumberFormat="1" applyFont="1" applyFill="1" applyBorder="1" applyAlignment="1" applyProtection="1">
      <alignment horizontal="center"/>
      <protection hidden="1"/>
    </xf>
    <xf numFmtId="0" fontId="11" fillId="0" borderId="0" xfId="0" applyFont="1" applyAlignment="1" applyProtection="1">
      <alignment horizontal="center" vertical="center"/>
      <protection hidden="1"/>
    </xf>
    <xf numFmtId="9" fontId="0" fillId="7" borderId="0" xfId="0" applyNumberFormat="1" applyFill="1" applyProtection="1">
      <protection hidden="1"/>
    </xf>
    <xf numFmtId="0" fontId="23" fillId="0" borderId="0" xfId="0" applyFont="1" applyAlignment="1" applyProtection="1">
      <alignment horizontal="center" vertical="center" textRotation="90" wrapText="1"/>
      <protection hidden="1"/>
    </xf>
    <xf numFmtId="9" fontId="24" fillId="5" borderId="0" xfId="0" applyNumberFormat="1" applyFont="1" applyFill="1" applyAlignment="1" applyProtection="1">
      <alignment horizontal="center" vertical="center" wrapText="1"/>
      <protection hidden="1"/>
    </xf>
    <xf numFmtId="0" fontId="24" fillId="5" borderId="0" xfId="0" applyFont="1" applyFill="1" applyAlignment="1" applyProtection="1">
      <alignment horizontal="center" vertical="center" wrapText="1"/>
      <protection hidden="1"/>
    </xf>
    <xf numFmtId="0" fontId="0" fillId="4" borderId="1" xfId="0" applyFill="1" applyBorder="1"/>
    <xf numFmtId="0" fontId="0" fillId="0" borderId="0" xfId="0" applyAlignment="1" applyProtection="1">
      <alignment horizontal="center" vertical="center" textRotation="90" wrapText="1"/>
      <protection hidden="1"/>
    </xf>
    <xf numFmtId="9" fontId="10" fillId="5" borderId="0" xfId="0" applyNumberFormat="1" applyFont="1" applyFill="1" applyAlignment="1" applyProtection="1">
      <alignment horizontal="center" vertical="center" wrapText="1"/>
      <protection hidden="1"/>
    </xf>
    <xf numFmtId="0" fontId="10" fillId="5" borderId="0" xfId="0" applyFont="1" applyFill="1" applyAlignment="1" applyProtection="1">
      <alignment horizontal="left" vertical="center" wrapText="1"/>
      <protection hidden="1"/>
    </xf>
    <xf numFmtId="0" fontId="10" fillId="5" borderId="0" xfId="0" applyFont="1" applyFill="1" applyAlignment="1" applyProtection="1">
      <alignment horizontal="center" vertical="center" wrapText="1"/>
      <protection hidden="1"/>
    </xf>
    <xf numFmtId="4" fontId="19" fillId="4" borderId="25" xfId="0" applyNumberFormat="1" applyFont="1" applyFill="1" applyBorder="1" applyAlignment="1" applyProtection="1">
      <alignment horizontal="center"/>
      <protection locked="0" hidden="1"/>
    </xf>
    <xf numFmtId="43" fontId="0" fillId="7" borderId="0" xfId="1" applyFont="1" applyFill="1" applyBorder="1" applyAlignment="1" applyProtection="1">
      <alignment horizontal="left"/>
      <protection locked="0" hidden="1"/>
    </xf>
    <xf numFmtId="14" fontId="19" fillId="7" borderId="1" xfId="0" applyNumberFormat="1" applyFont="1" applyFill="1" applyBorder="1" applyAlignment="1">
      <alignment horizontal="center"/>
    </xf>
    <xf numFmtId="14" fontId="19" fillId="6" borderId="1" xfId="0" applyNumberFormat="1" applyFont="1" applyFill="1" applyBorder="1" applyAlignment="1" applyProtection="1">
      <alignment horizontal="center" vertical="center"/>
      <protection hidden="1"/>
    </xf>
    <xf numFmtId="2" fontId="0" fillId="7" borderId="10" xfId="0" applyNumberFormat="1" applyFill="1" applyBorder="1" applyAlignment="1" applyProtection="1">
      <alignment horizontal="center" wrapText="1"/>
      <protection locked="0" hidden="1"/>
    </xf>
    <xf numFmtId="2" fontId="0" fillId="7" borderId="11" xfId="0" applyNumberFormat="1" applyFill="1" applyBorder="1" applyAlignment="1" applyProtection="1">
      <alignment horizontal="center" wrapText="1"/>
      <protection locked="0" hidden="1"/>
    </xf>
    <xf numFmtId="2" fontId="0" fillId="7" borderId="12" xfId="0" applyNumberFormat="1" applyFill="1" applyBorder="1" applyAlignment="1" applyProtection="1">
      <alignment horizontal="center" wrapText="1"/>
      <protection locked="0" hidden="1"/>
    </xf>
    <xf numFmtId="0" fontId="24" fillId="5" borderId="2" xfId="0" applyFont="1" applyFill="1" applyBorder="1" applyAlignment="1" applyProtection="1">
      <alignment horizontal="center" vertical="center" wrapText="1"/>
      <protection hidden="1"/>
    </xf>
    <xf numFmtId="0" fontId="24" fillId="5" borderId="3" xfId="0" applyFont="1" applyFill="1" applyBorder="1" applyAlignment="1" applyProtection="1">
      <alignment horizontal="center" vertical="center" wrapText="1"/>
      <protection hidden="1"/>
    </xf>
    <xf numFmtId="0" fontId="24" fillId="5" borderId="4" xfId="0" applyFont="1" applyFill="1" applyBorder="1" applyAlignment="1" applyProtection="1">
      <alignment horizontal="center" vertical="center" wrapText="1"/>
      <protection hidden="1"/>
    </xf>
    <xf numFmtId="0" fontId="24" fillId="5" borderId="7" xfId="0" applyFont="1" applyFill="1" applyBorder="1" applyAlignment="1" applyProtection="1">
      <alignment horizontal="center" vertical="center" wrapText="1"/>
      <protection hidden="1"/>
    </xf>
    <xf numFmtId="0" fontId="24" fillId="5" borderId="8" xfId="0" applyFont="1" applyFill="1" applyBorder="1" applyAlignment="1" applyProtection="1">
      <alignment horizontal="center" vertical="center" wrapText="1"/>
      <protection hidden="1"/>
    </xf>
    <xf numFmtId="0" fontId="24" fillId="5" borderId="9" xfId="0" applyFont="1" applyFill="1" applyBorder="1" applyAlignment="1" applyProtection="1">
      <alignment horizontal="center" vertical="center" wrapText="1"/>
      <protection hidden="1"/>
    </xf>
    <xf numFmtId="9" fontId="24" fillId="5" borderId="1" xfId="0" applyNumberFormat="1" applyFont="1" applyFill="1" applyBorder="1" applyAlignment="1" applyProtection="1">
      <alignment horizontal="center" vertical="center" wrapText="1"/>
      <protection hidden="1"/>
    </xf>
    <xf numFmtId="0" fontId="24" fillId="4" borderId="0" xfId="0" applyFont="1" applyFill="1" applyAlignment="1" applyProtection="1">
      <alignment horizontal="left" vertical="center" wrapText="1"/>
      <protection hidden="1"/>
    </xf>
    <xf numFmtId="0" fontId="11" fillId="0" borderId="0" xfId="0" quotePrefix="1" applyFont="1" applyAlignment="1" applyProtection="1">
      <alignment horizontal="left" wrapText="1"/>
      <protection hidden="1"/>
    </xf>
    <xf numFmtId="0" fontId="11" fillId="7" borderId="0" xfId="0" quotePrefix="1" applyFont="1" applyFill="1" applyAlignment="1" applyProtection="1">
      <alignment horizontal="left" wrapText="1"/>
      <protection hidden="1"/>
    </xf>
    <xf numFmtId="0" fontId="19" fillId="7" borderId="0" xfId="0" quotePrefix="1" applyFont="1" applyFill="1" applyAlignment="1" applyProtection="1">
      <alignment horizontal="left" vertical="top" wrapText="1"/>
      <protection hidden="1"/>
    </xf>
    <xf numFmtId="0" fontId="24" fillId="5" borderId="1" xfId="0" applyFont="1" applyFill="1" applyBorder="1" applyAlignment="1" applyProtection="1">
      <alignment horizontal="center" vertical="center" wrapText="1"/>
      <protection hidden="1"/>
    </xf>
    <xf numFmtId="0" fontId="19" fillId="8" borderId="1" xfId="0" applyFont="1" applyFill="1" applyBorder="1" applyAlignment="1" applyProtection="1">
      <alignment horizontal="center" vertical="center" wrapText="1"/>
      <protection hidden="1"/>
    </xf>
    <xf numFmtId="0" fontId="0" fillId="0" borderId="1" xfId="0" applyBorder="1" applyAlignment="1" applyProtection="1">
      <alignment horizontal="center" vertical="center" textRotation="90" wrapText="1"/>
      <protection hidden="1"/>
    </xf>
    <xf numFmtId="0" fontId="23" fillId="0" borderId="1" xfId="0" applyFont="1" applyBorder="1" applyAlignment="1" applyProtection="1">
      <alignment horizontal="center" vertical="center" textRotation="90" wrapText="1"/>
      <protection hidden="1"/>
    </xf>
    <xf numFmtId="0" fontId="10" fillId="5" borderId="10" xfId="0" applyFont="1" applyFill="1" applyBorder="1" applyAlignment="1" applyProtection="1">
      <alignment horizontal="center" vertical="center" wrapText="1"/>
      <protection hidden="1"/>
    </xf>
    <xf numFmtId="0" fontId="10" fillId="5" borderId="11" xfId="0" applyFont="1" applyFill="1" applyBorder="1" applyAlignment="1" applyProtection="1">
      <alignment horizontal="center" vertical="center" wrapText="1"/>
      <protection hidden="1"/>
    </xf>
    <xf numFmtId="0" fontId="10" fillId="5" borderId="12" xfId="0" applyFont="1" applyFill="1" applyBorder="1" applyAlignment="1" applyProtection="1">
      <alignment horizontal="center" vertical="center" wrapText="1"/>
      <protection hidden="1"/>
    </xf>
    <xf numFmtId="0" fontId="40" fillId="8" borderId="28" xfId="0" applyFont="1" applyFill="1" applyBorder="1" applyAlignment="1">
      <alignment horizontal="center" vertical="center" wrapText="1"/>
    </xf>
    <xf numFmtId="0" fontId="40" fillId="8" borderId="29" xfId="0" applyFont="1" applyFill="1" applyBorder="1" applyAlignment="1">
      <alignment horizontal="center" vertical="center" wrapText="1"/>
    </xf>
    <xf numFmtId="0" fontId="40" fillId="8" borderId="30" xfId="0" applyFont="1" applyFill="1" applyBorder="1" applyAlignment="1">
      <alignment horizontal="center" vertical="center" wrapText="1"/>
    </xf>
    <xf numFmtId="0" fontId="40" fillId="8" borderId="31" xfId="0" applyFont="1" applyFill="1" applyBorder="1" applyAlignment="1">
      <alignment horizontal="center" vertical="center" wrapText="1"/>
    </xf>
    <xf numFmtId="0" fontId="40" fillId="8" borderId="32" xfId="0" applyFont="1" applyFill="1" applyBorder="1" applyAlignment="1">
      <alignment horizontal="center" vertical="center" wrapText="1"/>
    </xf>
    <xf numFmtId="0" fontId="40" fillId="8" borderId="33" xfId="0" applyFont="1" applyFill="1" applyBorder="1" applyAlignment="1">
      <alignment horizontal="center" vertical="center" wrapText="1"/>
    </xf>
    <xf numFmtId="0" fontId="19" fillId="0" borderId="1" xfId="0" applyFont="1" applyBorder="1" applyAlignment="1" applyProtection="1">
      <alignment horizontal="center"/>
      <protection hidden="1"/>
    </xf>
    <xf numFmtId="0" fontId="10" fillId="5" borderId="1" xfId="0" applyFont="1" applyFill="1" applyBorder="1" applyAlignment="1" applyProtection="1">
      <alignment horizontal="left" vertical="center" wrapText="1"/>
      <protection hidden="1"/>
    </xf>
    <xf numFmtId="0" fontId="19" fillId="2" borderId="1" xfId="0" applyFont="1" applyFill="1" applyBorder="1" applyAlignment="1" applyProtection="1">
      <alignment horizontal="center" vertical="top"/>
      <protection hidden="1"/>
    </xf>
    <xf numFmtId="0" fontId="30" fillId="0" borderId="5" xfId="0" applyFont="1" applyBorder="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9" fontId="10" fillId="5" borderId="1" xfId="0" applyNumberFormat="1" applyFont="1" applyFill="1" applyBorder="1" applyAlignment="1" applyProtection="1">
      <alignment horizontal="center" vertical="center" wrapText="1"/>
      <protection hidden="1"/>
    </xf>
    <xf numFmtId="0" fontId="10" fillId="5" borderId="1" xfId="0" applyFont="1" applyFill="1" applyBorder="1" applyAlignment="1" applyProtection="1">
      <alignment horizontal="center" vertical="center" wrapText="1"/>
      <protection hidden="1"/>
    </xf>
    <xf numFmtId="0" fontId="40" fillId="2" borderId="26" xfId="0" applyFont="1" applyFill="1" applyBorder="1" applyAlignment="1" applyProtection="1">
      <alignment horizontal="center" vertical="center" wrapText="1"/>
      <protection hidden="1"/>
    </xf>
    <xf numFmtId="0" fontId="40" fillId="2" borderId="27" xfId="0" applyFont="1" applyFill="1" applyBorder="1" applyAlignment="1" applyProtection="1">
      <alignment horizontal="center" vertical="center" wrapText="1"/>
      <protection hidden="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0" xfId="0" applyFont="1" applyAlignment="1">
      <alignment horizontal="center"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4" fontId="3"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9" fontId="6" fillId="0" borderId="1" xfId="0" applyNumberFormat="1" applyFont="1" applyBorder="1" applyAlignment="1">
      <alignment horizontal="center" vertical="center" wrapText="1"/>
    </xf>
    <xf numFmtId="9"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4" fontId="3" fillId="0" borderId="13" xfId="0" applyNumberFormat="1" applyFont="1" applyBorder="1" applyAlignment="1">
      <alignment horizontal="center" vertical="center" wrapText="1"/>
    </xf>
    <xf numFmtId="4" fontId="3" fillId="0" borderId="14" xfId="0" applyNumberFormat="1" applyFont="1" applyBorder="1" applyAlignment="1">
      <alignment horizontal="center" vertical="center" wrapText="1"/>
    </xf>
    <xf numFmtId="4" fontId="3" fillId="0" borderId="15"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9" fontId="15" fillId="0" borderId="10" xfId="0" applyNumberFormat="1"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3" fillId="0" borderId="1" xfId="0" applyFont="1" applyBorder="1" applyAlignment="1">
      <alignment horizontal="center" vertical="center" wrapText="1"/>
    </xf>
    <xf numFmtId="9" fontId="13" fillId="0" borderId="10" xfId="0" applyNumberFormat="1"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4" fontId="13" fillId="0" borderId="2" xfId="0" applyNumberFormat="1" applyFont="1" applyBorder="1" applyAlignment="1">
      <alignment horizontal="center" vertical="center" wrapText="1"/>
    </xf>
    <xf numFmtId="4" fontId="13" fillId="0" borderId="3" xfId="0" applyNumberFormat="1" applyFont="1" applyBorder="1" applyAlignment="1">
      <alignment horizontal="center" vertical="center" wrapText="1"/>
    </xf>
    <xf numFmtId="4" fontId="13" fillId="0" borderId="4" xfId="0" applyNumberFormat="1" applyFont="1" applyBorder="1" applyAlignment="1">
      <alignment horizontal="center" vertical="center" wrapText="1"/>
    </xf>
    <xf numFmtId="4" fontId="13" fillId="0" borderId="5" xfId="0" applyNumberFormat="1" applyFont="1" applyBorder="1" applyAlignment="1">
      <alignment horizontal="center" vertical="center" wrapText="1"/>
    </xf>
    <xf numFmtId="4" fontId="13" fillId="0" borderId="0" xfId="0" applyNumberFormat="1" applyFont="1" applyAlignment="1">
      <alignment horizontal="center" vertical="center" wrapText="1"/>
    </xf>
    <xf numFmtId="4" fontId="13" fillId="0" borderId="6" xfId="0" applyNumberFormat="1" applyFont="1" applyBorder="1" applyAlignment="1">
      <alignment horizontal="center" vertical="center" wrapText="1"/>
    </xf>
    <xf numFmtId="4" fontId="13" fillId="0" borderId="7" xfId="0" applyNumberFormat="1" applyFont="1" applyBorder="1" applyAlignment="1">
      <alignment horizontal="center" vertical="center" wrapText="1"/>
    </xf>
    <xf numFmtId="4" fontId="13" fillId="0" borderId="8" xfId="0" applyNumberFormat="1" applyFont="1" applyBorder="1" applyAlignment="1">
      <alignment horizontal="center" vertical="center" wrapText="1"/>
    </xf>
    <xf numFmtId="4" fontId="13" fillId="0" borderId="9" xfId="0" applyNumberFormat="1" applyFont="1" applyBorder="1" applyAlignment="1">
      <alignment horizontal="center" vertical="center" wrapText="1"/>
    </xf>
    <xf numFmtId="0" fontId="13" fillId="0" borderId="10" xfId="0" applyFont="1" applyBorder="1" applyAlignment="1">
      <alignment horizontal="center" vertical="center" wrapText="1"/>
    </xf>
    <xf numFmtId="0" fontId="14" fillId="0" borderId="1" xfId="0" applyFont="1" applyBorder="1" applyAlignment="1">
      <alignment horizontal="center" vertical="center" wrapText="1"/>
    </xf>
    <xf numFmtId="9"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9" fontId="10" fillId="0" borderId="10" xfId="0" applyNumberFormat="1"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 xfId="0" applyFont="1" applyBorder="1" applyAlignment="1">
      <alignment horizontal="center" vertical="center" wrapText="1"/>
    </xf>
    <xf numFmtId="4" fontId="10" fillId="0" borderId="1" xfId="0" applyNumberFormat="1" applyFont="1" applyBorder="1" applyAlignment="1">
      <alignment horizontal="center" vertical="center" wrapText="1"/>
    </xf>
    <xf numFmtId="0" fontId="10" fillId="0" borderId="10" xfId="0" applyFont="1" applyBorder="1" applyAlignment="1">
      <alignment horizontal="center" vertical="center" wrapText="1"/>
    </xf>
    <xf numFmtId="0" fontId="11" fillId="0" borderId="1" xfId="0" applyFont="1" applyBorder="1" applyAlignment="1">
      <alignment horizontal="center" vertical="center" wrapText="1"/>
    </xf>
    <xf numFmtId="9" fontId="11" fillId="0" borderId="1" xfId="0" applyNumberFormat="1" applyFont="1" applyBorder="1" applyAlignment="1">
      <alignment horizontal="center" vertical="center" wrapText="1"/>
    </xf>
    <xf numFmtId="4" fontId="10" fillId="0" borderId="2" xfId="0" applyNumberFormat="1" applyFont="1" applyBorder="1" applyAlignment="1">
      <alignment horizontal="center" vertical="center" wrapText="1"/>
    </xf>
    <xf numFmtId="4" fontId="10" fillId="0" borderId="3" xfId="0" applyNumberFormat="1" applyFont="1" applyBorder="1" applyAlignment="1">
      <alignment horizontal="center" vertical="center" wrapText="1"/>
    </xf>
    <xf numFmtId="4" fontId="10" fillId="0" borderId="4" xfId="0" applyNumberFormat="1" applyFont="1" applyBorder="1" applyAlignment="1">
      <alignment horizontal="center" vertical="center" wrapText="1"/>
    </xf>
    <xf numFmtId="4" fontId="10" fillId="0" borderId="5" xfId="0" applyNumberFormat="1" applyFont="1" applyBorder="1" applyAlignment="1">
      <alignment horizontal="center" vertical="center" wrapText="1"/>
    </xf>
    <xf numFmtId="4" fontId="10" fillId="0" borderId="0" xfId="0" applyNumberFormat="1" applyFont="1" applyAlignment="1">
      <alignment horizontal="center" vertical="center" wrapText="1"/>
    </xf>
    <xf numFmtId="4" fontId="10" fillId="0" borderId="6" xfId="0" applyNumberFormat="1" applyFont="1" applyBorder="1" applyAlignment="1">
      <alignment horizontal="center" vertical="center" wrapText="1"/>
    </xf>
    <xf numFmtId="4" fontId="10" fillId="0" borderId="7" xfId="0" applyNumberFormat="1" applyFont="1" applyBorder="1" applyAlignment="1">
      <alignment horizontal="center" vertical="center" wrapText="1"/>
    </xf>
    <xf numFmtId="4" fontId="10" fillId="0" borderId="8" xfId="0" applyNumberFormat="1" applyFont="1" applyBorder="1" applyAlignment="1">
      <alignment horizontal="center" vertical="center" wrapText="1"/>
    </xf>
    <xf numFmtId="4" fontId="10" fillId="0" borderId="9" xfId="0" applyNumberFormat="1" applyFont="1" applyBorder="1" applyAlignment="1">
      <alignment horizontal="center" vertical="center" wrapText="1"/>
    </xf>
    <xf numFmtId="0" fontId="0" fillId="0" borderId="20" xfId="0" applyBorder="1" applyAlignment="1">
      <alignment horizontal="center"/>
    </xf>
    <xf numFmtId="0" fontId="26" fillId="7" borderId="16" xfId="0" applyFont="1" applyFill="1" applyBorder="1" applyAlignment="1">
      <alignment horizontal="center" wrapText="1"/>
    </xf>
    <xf numFmtId="0" fontId="26" fillId="7" borderId="17" xfId="0" applyFont="1" applyFill="1" applyBorder="1" applyAlignment="1">
      <alignment horizontal="center" wrapText="1"/>
    </xf>
    <xf numFmtId="0" fontId="26" fillId="7" borderId="18" xfId="0" applyFont="1" applyFill="1" applyBorder="1" applyAlignment="1">
      <alignment horizontal="center" wrapText="1"/>
    </xf>
    <xf numFmtId="0" fontId="26" fillId="7" borderId="19" xfId="0" applyFont="1" applyFill="1" applyBorder="1" applyAlignment="1">
      <alignment horizontal="center" wrapText="1"/>
    </xf>
    <xf numFmtId="0" fontId="26" fillId="7" borderId="0" xfId="0" applyFont="1" applyFill="1" applyAlignment="1">
      <alignment horizontal="center" wrapText="1"/>
    </xf>
    <xf numFmtId="0" fontId="26" fillId="7" borderId="20" xfId="0" applyFont="1" applyFill="1" applyBorder="1" applyAlignment="1">
      <alignment horizontal="center" wrapText="1"/>
    </xf>
    <xf numFmtId="0" fontId="26" fillId="7" borderId="21" xfId="0" applyFont="1" applyFill="1" applyBorder="1" applyAlignment="1">
      <alignment horizontal="center" wrapText="1"/>
    </xf>
    <xf numFmtId="0" fontId="26" fillId="7" borderId="22" xfId="0" applyFont="1" applyFill="1" applyBorder="1" applyAlignment="1">
      <alignment horizontal="center" wrapText="1"/>
    </xf>
    <xf numFmtId="0" fontId="26" fillId="7" borderId="23" xfId="0" applyFont="1" applyFill="1" applyBorder="1" applyAlignment="1">
      <alignment horizontal="center" wrapText="1"/>
    </xf>
    <xf numFmtId="0" fontId="23" fillId="7" borderId="16" xfId="0" applyFont="1" applyFill="1" applyBorder="1" applyAlignment="1">
      <alignment horizontal="center" vertical="top" wrapText="1"/>
    </xf>
    <xf numFmtId="0" fontId="23" fillId="7" borderId="17" xfId="0" applyFont="1" applyFill="1" applyBorder="1" applyAlignment="1">
      <alignment horizontal="center" vertical="top" wrapText="1"/>
    </xf>
    <xf numFmtId="0" fontId="23" fillId="7" borderId="18" xfId="0" applyFont="1" applyFill="1" applyBorder="1" applyAlignment="1">
      <alignment horizontal="center" vertical="top" wrapText="1"/>
    </xf>
    <xf numFmtId="0" fontId="23" fillId="7" borderId="19" xfId="0" applyFont="1" applyFill="1" applyBorder="1" applyAlignment="1">
      <alignment horizontal="center" vertical="top" wrapText="1"/>
    </xf>
    <xf numFmtId="0" fontId="23" fillId="7" borderId="0" xfId="0" applyFont="1" applyFill="1" applyAlignment="1">
      <alignment horizontal="center" vertical="top" wrapText="1"/>
    </xf>
    <xf numFmtId="0" fontId="23" fillId="7" borderId="20" xfId="0" applyFont="1" applyFill="1" applyBorder="1" applyAlignment="1">
      <alignment horizontal="center" vertical="top" wrapText="1"/>
    </xf>
    <xf numFmtId="0" fontId="23" fillId="7" borderId="21" xfId="0" applyFont="1" applyFill="1" applyBorder="1" applyAlignment="1">
      <alignment horizontal="center" vertical="top" wrapText="1"/>
    </xf>
    <xf numFmtId="0" fontId="23" fillId="7" borderId="22" xfId="0" applyFont="1" applyFill="1" applyBorder="1" applyAlignment="1">
      <alignment horizontal="center" vertical="top" wrapText="1"/>
    </xf>
    <xf numFmtId="0" fontId="23" fillId="7" borderId="23" xfId="0" applyFont="1" applyFill="1" applyBorder="1" applyAlignment="1">
      <alignment horizontal="center" vertical="top" wrapText="1"/>
    </xf>
    <xf numFmtId="0" fontId="26" fillId="0" borderId="16" xfId="0" applyFont="1" applyBorder="1" applyAlignment="1">
      <alignment horizontal="center" vertical="top" wrapText="1"/>
    </xf>
    <xf numFmtId="0" fontId="26" fillId="0" borderId="17" xfId="0" applyFont="1" applyBorder="1" applyAlignment="1">
      <alignment horizontal="center" vertical="top" wrapText="1"/>
    </xf>
    <xf numFmtId="0" fontId="26" fillId="0" borderId="18" xfId="0" applyFont="1" applyBorder="1" applyAlignment="1">
      <alignment horizontal="center" vertical="top" wrapText="1"/>
    </xf>
    <xf numFmtId="0" fontId="26" fillId="0" borderId="19" xfId="0" applyFont="1" applyBorder="1" applyAlignment="1">
      <alignment horizontal="center" vertical="top" wrapText="1"/>
    </xf>
    <xf numFmtId="0" fontId="26" fillId="0" borderId="0" xfId="0" applyFont="1" applyAlignment="1">
      <alignment horizontal="center" vertical="top" wrapText="1"/>
    </xf>
    <xf numFmtId="0" fontId="26" fillId="0" borderId="20" xfId="0" applyFont="1" applyBorder="1" applyAlignment="1">
      <alignment horizontal="center" vertical="top" wrapText="1"/>
    </xf>
    <xf numFmtId="0" fontId="26" fillId="0" borderId="21" xfId="0" applyFont="1" applyBorder="1" applyAlignment="1">
      <alignment horizontal="center" vertical="top" wrapText="1"/>
    </xf>
    <xf numFmtId="0" fontId="26" fillId="0" borderId="22" xfId="0" applyFont="1" applyBorder="1" applyAlignment="1">
      <alignment horizontal="center" vertical="top" wrapText="1"/>
    </xf>
    <xf numFmtId="0" fontId="26" fillId="0" borderId="23" xfId="0" applyFont="1" applyBorder="1" applyAlignment="1">
      <alignment horizontal="center" vertical="top" wrapText="1"/>
    </xf>
    <xf numFmtId="0" fontId="0" fillId="0" borderId="19" xfId="0" applyBorder="1" applyAlignment="1">
      <alignment horizontal="center"/>
    </xf>
    <xf numFmtId="0" fontId="46" fillId="0" borderId="0" xfId="0" applyFont="1" applyAlignment="1" applyProtection="1">
      <alignment horizontal="left" vertical="top"/>
      <protection hidden="1"/>
    </xf>
  </cellXfs>
  <cellStyles count="4">
    <cellStyle name="Comma" xfId="1" builtinId="3"/>
    <cellStyle name="Hyperlink" xfId="3" builtinId="8"/>
    <cellStyle name="Normal" xfId="0" builtinId="0"/>
    <cellStyle name="Percent" xfId="2" builtinId="5"/>
  </cellStyles>
  <dxfs count="8">
    <dxf>
      <font>
        <color rgb="FFFF0000"/>
      </font>
    </dxf>
    <dxf>
      <font>
        <color rgb="FFFF0000"/>
      </font>
    </dxf>
    <dxf>
      <font>
        <color rgb="FFFF0000"/>
      </font>
    </dxf>
    <dxf>
      <font>
        <color rgb="FFFF0000"/>
      </font>
    </dxf>
    <dxf>
      <font>
        <color rgb="FF9C0006"/>
      </font>
    </dxf>
    <dxf>
      <font>
        <b val="0"/>
        <i/>
        <color rgb="FFFF0000"/>
      </font>
    </dxf>
    <dxf>
      <font>
        <b/>
        <i val="0"/>
        <color rgb="FFFF0000"/>
      </font>
      <fill>
        <patternFill>
          <bgColor theme="0"/>
        </patternFill>
      </fill>
    </dxf>
    <dxf>
      <font>
        <b/>
        <i val="0"/>
        <color rgb="FFFF0000"/>
      </font>
      <fill>
        <patternFill>
          <bgColor theme="0"/>
        </patternFill>
      </fill>
    </dxf>
  </dxfs>
  <tableStyles count="0" defaultTableStyle="TableStyleMedium2" defaultPivotStyle="PivotStyleLight16"/>
  <colors>
    <mruColors>
      <color rgb="FFFFCCFF"/>
      <color rgb="FFFF99FF"/>
      <color rgb="FFFFFFCC"/>
      <color rgb="FF66FF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10</xdr:col>
      <xdr:colOff>127000</xdr:colOff>
      <xdr:row>11</xdr:row>
      <xdr:rowOff>12569</xdr:rowOff>
    </xdr:from>
    <xdr:to>
      <xdr:col>16</xdr:col>
      <xdr:colOff>346689</xdr:colOff>
      <xdr:row>20</xdr:row>
      <xdr:rowOff>2033</xdr:rowOff>
    </xdr:to>
    <xdr:pic>
      <xdr:nvPicPr>
        <xdr:cNvPr id="3" name="Picture 2">
          <a:extLst>
            <a:ext uri="{FF2B5EF4-FFF2-40B4-BE49-F238E27FC236}">
              <a16:creationId xmlns:a16="http://schemas.microsoft.com/office/drawing/2014/main" id="{5672EB9C-671D-9E41-8E5D-6821C82BBA78}"/>
            </a:ext>
          </a:extLst>
        </xdr:cNvPr>
        <xdr:cNvPicPr>
          <a:picLocks noChangeAspect="1"/>
        </xdr:cNvPicPr>
      </xdr:nvPicPr>
      <xdr:blipFill>
        <a:blip xmlns:r="http://schemas.openxmlformats.org/officeDocument/2006/relationships" r:embed="rId1"/>
        <a:stretch>
          <a:fillRect/>
        </a:stretch>
      </xdr:blipFill>
      <xdr:spPr>
        <a:xfrm>
          <a:off x="14022917" y="2584319"/>
          <a:ext cx="7630666" cy="1871094"/>
        </a:xfrm>
        <a:prstGeom prst="rect">
          <a:avLst/>
        </a:prstGeom>
      </xdr:spPr>
    </xdr:pic>
    <xdr:clientData/>
  </xdr:twoCellAnchor>
  <xdr:twoCellAnchor editAs="oneCell">
    <xdr:from>
      <xdr:col>9</xdr:col>
      <xdr:colOff>209550</xdr:colOff>
      <xdr:row>12</xdr:row>
      <xdr:rowOff>120650</xdr:rowOff>
    </xdr:from>
    <xdr:to>
      <xdr:col>14</xdr:col>
      <xdr:colOff>401990</xdr:colOff>
      <xdr:row>21</xdr:row>
      <xdr:rowOff>150284</xdr:rowOff>
    </xdr:to>
    <xdr:sp macro="" textlink="">
      <xdr:nvSpPr>
        <xdr:cNvPr id="3104" name="AutoShape 32">
          <a:extLst>
            <a:ext uri="{FF2B5EF4-FFF2-40B4-BE49-F238E27FC236}">
              <a16:creationId xmlns:a16="http://schemas.microsoft.com/office/drawing/2014/main" id="{02E0B825-264D-D9C5-C65B-FEF5453E880D}"/>
            </a:ext>
          </a:extLst>
        </xdr:cNvPr>
        <xdr:cNvSpPr>
          <a:spLocks noChangeAspect="1" noChangeArrowheads="1"/>
        </xdr:cNvSpPr>
      </xdr:nvSpPr>
      <xdr:spPr bwMode="auto">
        <a:xfrm>
          <a:off x="12611100" y="2743200"/>
          <a:ext cx="8128000" cy="19367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63500</xdr:colOff>
      <xdr:row>16</xdr:row>
      <xdr:rowOff>114300</xdr:rowOff>
    </xdr:from>
    <xdr:to>
      <xdr:col>16</xdr:col>
      <xdr:colOff>18780</xdr:colOff>
      <xdr:row>23</xdr:row>
      <xdr:rowOff>31750</xdr:rowOff>
    </xdr:to>
    <xdr:pic>
      <xdr:nvPicPr>
        <xdr:cNvPr id="3" name="Picture 2">
          <a:extLst>
            <a:ext uri="{FF2B5EF4-FFF2-40B4-BE49-F238E27FC236}">
              <a16:creationId xmlns:a16="http://schemas.microsoft.com/office/drawing/2014/main" id="{B560220C-B645-4560-887A-4FA1430837AA}"/>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8" t="37705"/>
        <a:stretch>
          <a:fillRect/>
        </a:stretch>
      </xdr:blipFill>
      <xdr:spPr bwMode="auto">
        <a:xfrm>
          <a:off x="1695450" y="14554200"/>
          <a:ext cx="8121380" cy="1206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Maček Marko" id="{C6EE2579-F826-433B-8660-E8E5EEA82B1D}" userId="S::mmacek@hbor.hr::4883dc79-df62-43e9-ac60-12da10a083ca"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12" dT="2026-07-23T08:51:18.82" personId="{C6EE2579-F826-433B-8660-E8E5EEA82B1D}" id="{5592E973-C9EB-4F96-8BBC-B54CBEC2EAA6}">
    <text>Unesi današnji datum</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5EC67-68F9-41F9-A56A-72A7D16FADFF}">
  <dimension ref="B1:X30"/>
  <sheetViews>
    <sheetView topLeftCell="I24" zoomScale="80" zoomScaleNormal="80" workbookViewId="0">
      <selection activeCell="H28" sqref="H28"/>
    </sheetView>
  </sheetViews>
  <sheetFormatPr defaultColWidth="9.21875" defaultRowHeight="15.6"/>
  <cols>
    <col min="1" max="1" width="9.21875" style="1"/>
    <col min="2" max="2" width="10.77734375" style="1" bestFit="1" customWidth="1"/>
    <col min="3" max="3" width="9.21875" style="1" customWidth="1"/>
    <col min="4" max="4" width="19.77734375" style="1" customWidth="1"/>
    <col min="5" max="5" width="14.44140625" style="1" bestFit="1" customWidth="1"/>
    <col min="6" max="6" width="9.44140625" style="1" bestFit="1" customWidth="1"/>
    <col min="7" max="7" width="14" style="1" customWidth="1"/>
    <col min="8" max="8" width="17.77734375" style="1" customWidth="1"/>
    <col min="9" max="11" width="9.21875" style="1"/>
    <col min="12" max="12" width="19" style="1" customWidth="1"/>
    <col min="13" max="13" width="15.5546875" style="1" bestFit="1" customWidth="1"/>
    <col min="14" max="14" width="9.21875" style="1" bestFit="1" customWidth="1"/>
    <col min="15" max="15" width="14.21875" style="1" bestFit="1" customWidth="1"/>
    <col min="16" max="16" width="18.5546875" style="1" customWidth="1"/>
    <col min="17" max="19" width="9.21875" style="1"/>
    <col min="20" max="20" width="19" style="1" customWidth="1"/>
    <col min="21" max="21" width="14.21875" style="1" bestFit="1" customWidth="1"/>
    <col min="22" max="22" width="9.21875" style="1"/>
    <col min="23" max="23" width="12.21875" style="1" bestFit="1" customWidth="1"/>
    <col min="24" max="24" width="19.77734375" style="1" customWidth="1"/>
    <col min="25" max="16384" width="9.21875" style="1"/>
  </cols>
  <sheetData>
    <row r="1" spans="2:24" ht="15.75" customHeight="1">
      <c r="B1" s="186" t="s">
        <v>0</v>
      </c>
      <c r="C1" s="186"/>
      <c r="D1" s="186"/>
      <c r="E1" s="186"/>
      <c r="F1" s="186"/>
      <c r="G1" s="186"/>
      <c r="H1" s="186"/>
      <c r="I1" s="186"/>
      <c r="J1" s="186"/>
      <c r="K1" s="186"/>
      <c r="L1" s="186"/>
      <c r="M1" s="186"/>
      <c r="N1" s="186"/>
      <c r="O1" s="186"/>
      <c r="P1" s="186"/>
      <c r="Q1" s="186"/>
      <c r="R1" s="186"/>
      <c r="S1" s="186"/>
      <c r="T1" s="186"/>
      <c r="U1" s="186"/>
      <c r="V1" s="186"/>
      <c r="W1" s="186"/>
      <c r="X1" s="186"/>
    </row>
    <row r="2" spans="2:24" ht="15.75" customHeight="1">
      <c r="B2" s="195" t="s">
        <v>1</v>
      </c>
      <c r="C2" s="195"/>
      <c r="D2" s="195"/>
      <c r="E2" s="195"/>
      <c r="F2" s="195"/>
      <c r="G2" s="195"/>
      <c r="H2" s="195"/>
      <c r="J2" s="195" t="s">
        <v>2</v>
      </c>
      <c r="K2" s="195"/>
      <c r="L2" s="195"/>
      <c r="M2" s="195"/>
      <c r="N2" s="195"/>
      <c r="O2" s="195"/>
      <c r="P2" s="195"/>
      <c r="R2" s="195" t="s">
        <v>3</v>
      </c>
      <c r="S2" s="195"/>
      <c r="T2" s="195"/>
      <c r="U2" s="195"/>
      <c r="V2" s="195"/>
      <c r="W2" s="195"/>
      <c r="X2" s="195"/>
    </row>
    <row r="3" spans="2:24" ht="15.75" customHeight="1">
      <c r="B3" s="190"/>
      <c r="C3" s="190"/>
      <c r="D3" s="190"/>
      <c r="E3" s="195" t="s">
        <v>4</v>
      </c>
      <c r="F3" s="195"/>
      <c r="G3" s="195"/>
      <c r="H3" s="2" t="s">
        <v>5</v>
      </c>
      <c r="J3" s="190"/>
      <c r="K3" s="190"/>
      <c r="L3" s="190"/>
      <c r="M3" s="195" t="s">
        <v>4</v>
      </c>
      <c r="N3" s="195"/>
      <c r="O3" s="195"/>
      <c r="P3" s="2" t="s">
        <v>5</v>
      </c>
      <c r="R3" s="190"/>
      <c r="S3" s="190"/>
      <c r="T3" s="190"/>
      <c r="U3" s="195" t="s">
        <v>4</v>
      </c>
      <c r="V3" s="195"/>
      <c r="W3" s="195"/>
      <c r="X3" s="2" t="s">
        <v>5</v>
      </c>
    </row>
    <row r="4" spans="2:24">
      <c r="B4" s="190"/>
      <c r="C4" s="190"/>
      <c r="D4" s="190"/>
      <c r="E4" s="195"/>
      <c r="F4" s="195"/>
      <c r="G4" s="195"/>
      <c r="H4" s="11"/>
      <c r="J4" s="190"/>
      <c r="K4" s="190"/>
      <c r="L4" s="190"/>
      <c r="M4" s="195"/>
      <c r="N4" s="195"/>
      <c r="O4" s="195"/>
      <c r="P4" s="7"/>
      <c r="R4" s="190"/>
      <c r="S4" s="190"/>
      <c r="T4" s="190"/>
      <c r="U4" s="195"/>
      <c r="V4" s="195"/>
      <c r="W4" s="195"/>
      <c r="X4" s="7"/>
    </row>
    <row r="5" spans="2:24" ht="48.75" customHeight="1">
      <c r="B5" s="190" t="s">
        <v>6</v>
      </c>
      <c r="C5" s="190"/>
      <c r="D5" s="190"/>
      <c r="E5" s="4">
        <v>0</v>
      </c>
      <c r="F5" s="5">
        <v>0.32500000000000001</v>
      </c>
      <c r="G5" s="4">
        <f>E5*F5</f>
        <v>0</v>
      </c>
      <c r="H5" s="194">
        <v>0</v>
      </c>
      <c r="J5" s="190" t="s">
        <v>6</v>
      </c>
      <c r="K5" s="190"/>
      <c r="L5" s="190"/>
      <c r="M5" s="4">
        <v>0</v>
      </c>
      <c r="N5" s="5">
        <v>0.27500000000000002</v>
      </c>
      <c r="O5" s="4">
        <f>M5*N5</f>
        <v>0</v>
      </c>
      <c r="P5" s="199">
        <f>M11*P4</f>
        <v>0</v>
      </c>
      <c r="R5" s="191" t="s">
        <v>6</v>
      </c>
      <c r="S5" s="192"/>
      <c r="T5" s="193"/>
      <c r="U5" s="4">
        <v>0</v>
      </c>
      <c r="V5" s="5">
        <v>0.22500000000000001</v>
      </c>
      <c r="W5" s="4">
        <f>U5*V5</f>
        <v>0</v>
      </c>
      <c r="X5" s="194">
        <f>U11*X4</f>
        <v>0</v>
      </c>
    </row>
    <row r="6" spans="2:24" ht="30.75" customHeight="1">
      <c r="B6" s="190" t="s">
        <v>7</v>
      </c>
      <c r="C6" s="190"/>
      <c r="D6" s="190"/>
      <c r="E6" s="4">
        <v>0</v>
      </c>
      <c r="F6" s="5">
        <v>0.27500000000000002</v>
      </c>
      <c r="G6" s="4">
        <f>E6*F6</f>
        <v>0</v>
      </c>
      <c r="H6" s="194"/>
      <c r="J6" s="190" t="s">
        <v>7</v>
      </c>
      <c r="K6" s="190"/>
      <c r="L6" s="190"/>
      <c r="M6" s="4">
        <v>0</v>
      </c>
      <c r="N6" s="5">
        <v>0.22500000000000001</v>
      </c>
      <c r="O6" s="4">
        <f>M6*N6</f>
        <v>0</v>
      </c>
      <c r="P6" s="200"/>
      <c r="R6" s="191" t="s">
        <v>7</v>
      </c>
      <c r="S6" s="192"/>
      <c r="T6" s="193"/>
      <c r="U6" s="4">
        <v>0</v>
      </c>
      <c r="V6" s="5">
        <v>0.17499999999999999</v>
      </c>
      <c r="W6" s="4">
        <f>U6*V6</f>
        <v>0</v>
      </c>
      <c r="X6" s="194"/>
    </row>
    <row r="7" spans="2:24" ht="48" customHeight="1">
      <c r="B7" s="190" t="s">
        <v>8</v>
      </c>
      <c r="C7" s="190"/>
      <c r="D7" s="190"/>
      <c r="E7" s="4">
        <v>0</v>
      </c>
      <c r="F7" s="5">
        <v>0.6</v>
      </c>
      <c r="G7" s="4">
        <f t="shared" ref="G7:G10" si="0">E7*F7</f>
        <v>0</v>
      </c>
      <c r="H7" s="194"/>
      <c r="J7" s="190" t="s">
        <v>8</v>
      </c>
      <c r="K7" s="190"/>
      <c r="L7" s="190"/>
      <c r="M7" s="4">
        <v>0</v>
      </c>
      <c r="N7" s="5">
        <v>0.5</v>
      </c>
      <c r="O7" s="4">
        <f t="shared" ref="O7:O10" si="1">M7*N7</f>
        <v>0</v>
      </c>
      <c r="P7" s="200"/>
      <c r="R7" s="191" t="s">
        <v>8</v>
      </c>
      <c r="S7" s="192"/>
      <c r="T7" s="193"/>
      <c r="U7" s="4">
        <v>0</v>
      </c>
      <c r="V7" s="5">
        <v>0.4</v>
      </c>
      <c r="W7" s="4">
        <f t="shared" ref="W7:W10" si="2">U7*V7</f>
        <v>0</v>
      </c>
      <c r="X7" s="194"/>
    </row>
    <row r="8" spans="2:24" ht="31.5" customHeight="1">
      <c r="B8" s="190" t="s">
        <v>9</v>
      </c>
      <c r="C8" s="190"/>
      <c r="D8" s="190"/>
      <c r="E8" s="4">
        <v>0</v>
      </c>
      <c r="F8" s="5">
        <v>0.5</v>
      </c>
      <c r="G8" s="4">
        <f t="shared" ref="G8" si="3">E8*F8</f>
        <v>0</v>
      </c>
      <c r="H8" s="194"/>
      <c r="J8" s="190" t="s">
        <v>10</v>
      </c>
      <c r="K8" s="190"/>
      <c r="L8" s="190"/>
      <c r="M8" s="4">
        <v>0</v>
      </c>
      <c r="N8" s="5">
        <v>0.4</v>
      </c>
      <c r="O8" s="4">
        <f t="shared" si="1"/>
        <v>0</v>
      </c>
      <c r="P8" s="200"/>
      <c r="R8" s="191" t="s">
        <v>10</v>
      </c>
      <c r="S8" s="192"/>
      <c r="T8" s="193"/>
      <c r="U8" s="4">
        <v>0</v>
      </c>
      <c r="V8" s="5">
        <v>0.3</v>
      </c>
      <c r="W8" s="4">
        <f t="shared" si="2"/>
        <v>0</v>
      </c>
      <c r="X8" s="194"/>
    </row>
    <row r="9" spans="2:24" ht="47.25" customHeight="1">
      <c r="B9" s="190" t="s">
        <v>11</v>
      </c>
      <c r="C9" s="190"/>
      <c r="D9" s="190"/>
      <c r="E9" s="4">
        <v>0</v>
      </c>
      <c r="F9" s="5">
        <v>0.65</v>
      </c>
      <c r="G9" s="4">
        <f t="shared" si="0"/>
        <v>0</v>
      </c>
      <c r="H9" s="194"/>
      <c r="J9" s="190" t="s">
        <v>11</v>
      </c>
      <c r="K9" s="190"/>
      <c r="L9" s="190"/>
      <c r="M9" s="4">
        <v>0</v>
      </c>
      <c r="N9" s="5">
        <v>0.55000000000000004</v>
      </c>
      <c r="O9" s="4">
        <f t="shared" si="1"/>
        <v>0</v>
      </c>
      <c r="P9" s="200"/>
      <c r="R9" s="191" t="s">
        <v>11</v>
      </c>
      <c r="S9" s="192"/>
      <c r="T9" s="193"/>
      <c r="U9" s="4">
        <v>0</v>
      </c>
      <c r="V9" s="5">
        <v>0.45</v>
      </c>
      <c r="W9" s="4">
        <f t="shared" si="2"/>
        <v>0</v>
      </c>
      <c r="X9" s="194"/>
    </row>
    <row r="10" spans="2:24" ht="34.5" customHeight="1">
      <c r="B10" s="190" t="s">
        <v>12</v>
      </c>
      <c r="C10" s="190"/>
      <c r="D10" s="190"/>
      <c r="E10" s="4">
        <v>0</v>
      </c>
      <c r="F10" s="5">
        <v>0.65</v>
      </c>
      <c r="G10" s="4">
        <f t="shared" si="0"/>
        <v>0</v>
      </c>
      <c r="H10" s="194"/>
      <c r="J10" s="190" t="s">
        <v>12</v>
      </c>
      <c r="K10" s="190"/>
      <c r="L10" s="190"/>
      <c r="M10" s="4">
        <v>0</v>
      </c>
      <c r="N10" s="5">
        <v>0.55000000000000004</v>
      </c>
      <c r="O10" s="4">
        <f t="shared" si="1"/>
        <v>0</v>
      </c>
      <c r="P10" s="200"/>
      <c r="R10" s="191" t="s">
        <v>12</v>
      </c>
      <c r="S10" s="192"/>
      <c r="T10" s="193"/>
      <c r="U10" s="4">
        <v>0</v>
      </c>
      <c r="V10" s="5">
        <v>0.45</v>
      </c>
      <c r="W10" s="4">
        <f t="shared" si="2"/>
        <v>0</v>
      </c>
      <c r="X10" s="194"/>
    </row>
    <row r="11" spans="2:24">
      <c r="B11" s="191"/>
      <c r="C11" s="192"/>
      <c r="D11" s="193"/>
      <c r="E11" s="4">
        <f>SUM(E5:E10)</f>
        <v>0</v>
      </c>
      <c r="F11" s="6"/>
      <c r="G11" s="4">
        <f>SUM(G5:G10)</f>
        <v>0</v>
      </c>
      <c r="H11" s="194"/>
      <c r="J11" s="191"/>
      <c r="K11" s="192"/>
      <c r="L11" s="193"/>
      <c r="M11" s="4">
        <f>SUM(M5:M10)</f>
        <v>0</v>
      </c>
      <c r="N11" s="6"/>
      <c r="O11" s="4">
        <f>SUM(O5:O10)</f>
        <v>0</v>
      </c>
      <c r="P11" s="201"/>
      <c r="R11" s="191"/>
      <c r="S11" s="192"/>
      <c r="T11" s="193"/>
      <c r="U11" s="4">
        <f>SUM(U5:U10)</f>
        <v>0</v>
      </c>
      <c r="V11" s="6"/>
      <c r="W11" s="4">
        <f>SUM(W5:W10)</f>
        <v>0</v>
      </c>
      <c r="X11" s="194"/>
    </row>
    <row r="12" spans="2:24">
      <c r="B12" s="189">
        <v>0.15</v>
      </c>
      <c r="C12" s="190"/>
      <c r="D12" s="190"/>
      <c r="E12" s="190" t="s">
        <v>13</v>
      </c>
      <c r="F12" s="190"/>
      <c r="G12" s="190"/>
      <c r="H12" s="9"/>
      <c r="J12" s="189">
        <v>0.15</v>
      </c>
      <c r="K12" s="189"/>
      <c r="L12" s="189"/>
      <c r="M12" s="190" t="s">
        <v>13</v>
      </c>
      <c r="N12" s="190"/>
      <c r="O12" s="190"/>
      <c r="P12" s="12"/>
      <c r="R12" s="189">
        <v>0.15</v>
      </c>
      <c r="S12" s="190"/>
      <c r="T12" s="190"/>
      <c r="U12" s="190" t="s">
        <v>14</v>
      </c>
      <c r="V12" s="190"/>
      <c r="W12" s="190"/>
      <c r="X12" s="12"/>
    </row>
    <row r="13" spans="2:24">
      <c r="B13" s="189">
        <v>0.25</v>
      </c>
      <c r="C13" s="190"/>
      <c r="D13" s="190"/>
      <c r="E13" s="190" t="s">
        <v>15</v>
      </c>
      <c r="F13" s="190"/>
      <c r="G13" s="190"/>
      <c r="H13" s="9"/>
      <c r="J13" s="189">
        <v>0.25</v>
      </c>
      <c r="K13" s="189"/>
      <c r="L13" s="189"/>
      <c r="M13" s="190" t="s">
        <v>15</v>
      </c>
      <c r="N13" s="190"/>
      <c r="O13" s="190"/>
      <c r="P13" s="3"/>
      <c r="R13" s="189">
        <v>0.25</v>
      </c>
      <c r="S13" s="190"/>
      <c r="T13" s="190"/>
      <c r="U13" s="190" t="s">
        <v>16</v>
      </c>
      <c r="V13" s="190"/>
      <c r="W13" s="190"/>
      <c r="X13" s="3"/>
    </row>
    <row r="14" spans="2:24" ht="15.75" customHeight="1">
      <c r="B14" s="189">
        <v>0.35</v>
      </c>
      <c r="C14" s="190"/>
      <c r="D14" s="190"/>
      <c r="E14" s="190" t="s">
        <v>17</v>
      </c>
      <c r="F14" s="190"/>
      <c r="G14" s="190"/>
      <c r="H14" s="3"/>
      <c r="J14" s="189">
        <v>0.35</v>
      </c>
      <c r="K14" s="189"/>
      <c r="L14" s="189"/>
      <c r="M14" s="190" t="s">
        <v>17</v>
      </c>
      <c r="N14" s="190"/>
      <c r="O14" s="190"/>
      <c r="P14" s="3"/>
      <c r="R14" s="189">
        <v>0.35</v>
      </c>
      <c r="S14" s="190"/>
      <c r="T14" s="190"/>
      <c r="U14" s="190" t="s">
        <v>18</v>
      </c>
      <c r="V14" s="190"/>
      <c r="W14" s="190"/>
      <c r="X14" s="3"/>
    </row>
    <row r="15" spans="2:24" ht="48.75" customHeight="1">
      <c r="B15" s="189">
        <v>0.5</v>
      </c>
      <c r="C15" s="190"/>
      <c r="D15" s="190"/>
      <c r="E15" s="190" t="s">
        <v>19</v>
      </c>
      <c r="F15" s="190"/>
      <c r="G15" s="190"/>
      <c r="H15" s="3"/>
      <c r="J15" s="189">
        <v>0.5</v>
      </c>
      <c r="K15" s="189"/>
      <c r="L15" s="189"/>
      <c r="M15" s="190" t="s">
        <v>19</v>
      </c>
      <c r="N15" s="190"/>
      <c r="O15" s="190"/>
      <c r="P15" s="3"/>
      <c r="R15" s="189">
        <v>0.5</v>
      </c>
      <c r="S15" s="190"/>
      <c r="T15" s="190"/>
      <c r="U15" s="190" t="s">
        <v>20</v>
      </c>
      <c r="V15" s="190"/>
      <c r="W15" s="190"/>
      <c r="X15" s="3"/>
    </row>
    <row r="17" spans="2:10">
      <c r="B17" s="202" t="s">
        <v>21</v>
      </c>
      <c r="C17" s="202"/>
      <c r="D17" s="202"/>
      <c r="E17" s="202"/>
      <c r="F17" s="202"/>
      <c r="G17" s="202"/>
      <c r="H17" s="202"/>
    </row>
    <row r="18" spans="2:10">
      <c r="B18" s="187"/>
      <c r="C18" s="187"/>
      <c r="D18" s="187"/>
      <c r="E18" s="203" t="s">
        <v>4</v>
      </c>
      <c r="F18" s="203"/>
      <c r="G18" s="203"/>
      <c r="H18" s="8" t="s">
        <v>5</v>
      </c>
      <c r="J18" s="10">
        <v>0.15</v>
      </c>
    </row>
    <row r="19" spans="2:10">
      <c r="B19" s="187"/>
      <c r="C19" s="187"/>
      <c r="D19" s="187"/>
      <c r="E19" s="203"/>
      <c r="F19" s="203"/>
      <c r="G19" s="203"/>
      <c r="H19" s="16">
        <v>0.25</v>
      </c>
      <c r="J19" s="10">
        <v>0.25</v>
      </c>
    </row>
    <row r="20" spans="2:10" ht="60" customHeight="1">
      <c r="B20" s="187" t="s">
        <v>6</v>
      </c>
      <c r="C20" s="187"/>
      <c r="D20" s="187"/>
      <c r="E20" s="13">
        <v>122659</v>
      </c>
      <c r="F20" s="14">
        <v>0.32500000000000001</v>
      </c>
      <c r="G20" s="13">
        <f>E20*F20</f>
        <v>39864.175000000003</v>
      </c>
      <c r="H20" s="188">
        <f>E26*H19</f>
        <v>301522.38750000001</v>
      </c>
      <c r="J20" s="10">
        <v>0.35</v>
      </c>
    </row>
    <row r="21" spans="2:10" ht="52.5" customHeight="1">
      <c r="B21" s="187" t="s">
        <v>7</v>
      </c>
      <c r="C21" s="187"/>
      <c r="D21" s="187"/>
      <c r="E21" s="13">
        <v>0</v>
      </c>
      <c r="F21" s="14">
        <v>0.27500000000000002</v>
      </c>
      <c r="G21" s="13">
        <f>E21*F21</f>
        <v>0</v>
      </c>
      <c r="H21" s="188"/>
      <c r="J21" s="10">
        <v>0.5</v>
      </c>
    </row>
    <row r="22" spans="2:10" ht="60.75" customHeight="1">
      <c r="B22" s="187" t="s">
        <v>8</v>
      </c>
      <c r="C22" s="187"/>
      <c r="D22" s="187"/>
      <c r="E22" s="13">
        <v>510000</v>
      </c>
      <c r="F22" s="14">
        <v>0.6</v>
      </c>
      <c r="G22" s="13">
        <f t="shared" ref="G22:G25" si="4">E22*F22</f>
        <v>306000</v>
      </c>
      <c r="H22" s="188"/>
    </row>
    <row r="23" spans="2:10" ht="50.25" customHeight="1">
      <c r="B23" s="187" t="s">
        <v>10</v>
      </c>
      <c r="C23" s="187"/>
      <c r="D23" s="187"/>
      <c r="E23" s="13">
        <v>0</v>
      </c>
      <c r="F23" s="14">
        <v>0.5</v>
      </c>
      <c r="G23" s="13">
        <f t="shared" si="4"/>
        <v>0</v>
      </c>
      <c r="H23" s="188"/>
    </row>
    <row r="24" spans="2:10" ht="59.25" customHeight="1">
      <c r="B24" s="187" t="s">
        <v>11</v>
      </c>
      <c r="C24" s="187"/>
      <c r="D24" s="187"/>
      <c r="E24" s="13">
        <v>573430.55000000005</v>
      </c>
      <c r="F24" s="14">
        <v>0.65</v>
      </c>
      <c r="G24" s="13">
        <f t="shared" si="4"/>
        <v>372729.85750000004</v>
      </c>
      <c r="H24" s="188"/>
    </row>
    <row r="25" spans="2:10" ht="48.75" customHeight="1">
      <c r="B25" s="187" t="s">
        <v>12</v>
      </c>
      <c r="C25" s="187"/>
      <c r="D25" s="187"/>
      <c r="E25" s="13">
        <v>0</v>
      </c>
      <c r="F25" s="14">
        <v>0.65</v>
      </c>
      <c r="G25" s="13">
        <f t="shared" si="4"/>
        <v>0</v>
      </c>
      <c r="H25" s="188"/>
    </row>
    <row r="26" spans="2:10">
      <c r="B26" s="183"/>
      <c r="C26" s="184"/>
      <c r="D26" s="185"/>
      <c r="E26" s="13">
        <f>SUM(E20:E25)</f>
        <v>1206089.55</v>
      </c>
      <c r="F26" s="15"/>
      <c r="G26" s="13">
        <f>SUM(G20:G25)</f>
        <v>718594.03249999997</v>
      </c>
      <c r="H26" s="188"/>
    </row>
    <row r="27" spans="2:10">
      <c r="B27" s="196">
        <v>0.15</v>
      </c>
      <c r="C27" s="187"/>
      <c r="D27" s="187"/>
      <c r="E27" s="187" t="s">
        <v>13</v>
      </c>
      <c r="F27" s="187"/>
      <c r="G27" s="187"/>
      <c r="H27" s="9"/>
    </row>
    <row r="28" spans="2:10" ht="124.2">
      <c r="B28" s="197">
        <v>0.25</v>
      </c>
      <c r="C28" s="198"/>
      <c r="D28" s="198"/>
      <c r="E28" s="187" t="s">
        <v>15</v>
      </c>
      <c r="F28" s="187"/>
      <c r="G28" s="187"/>
      <c r="H28" s="24" t="s">
        <v>22</v>
      </c>
    </row>
    <row r="29" spans="2:10">
      <c r="B29" s="196">
        <v>0.35</v>
      </c>
      <c r="C29" s="187"/>
      <c r="D29" s="187"/>
      <c r="E29" s="187" t="s">
        <v>17</v>
      </c>
      <c r="F29" s="187"/>
      <c r="G29" s="187"/>
      <c r="H29" s="9"/>
    </row>
    <row r="30" spans="2:10" ht="43.5" customHeight="1">
      <c r="B30" s="196">
        <v>0.5</v>
      </c>
      <c r="C30" s="187"/>
      <c r="D30" s="187"/>
      <c r="E30" s="187" t="s">
        <v>19</v>
      </c>
      <c r="F30" s="187"/>
      <c r="G30" s="187"/>
      <c r="H30" s="9"/>
    </row>
  </sheetData>
  <mergeCells count="77">
    <mergeCell ref="B2:H2"/>
    <mergeCell ref="B3:D4"/>
    <mergeCell ref="E3:G4"/>
    <mergeCell ref="B17:H17"/>
    <mergeCell ref="B18:D19"/>
    <mergeCell ref="E18:G19"/>
    <mergeCell ref="B12:D12"/>
    <mergeCell ref="B13:D13"/>
    <mergeCell ref="B14:D14"/>
    <mergeCell ref="B15:D15"/>
    <mergeCell ref="B6:D6"/>
    <mergeCell ref="B8:D8"/>
    <mergeCell ref="B5:D5"/>
    <mergeCell ref="B7:D7"/>
    <mergeCell ref="B9:D9"/>
    <mergeCell ref="B10:D10"/>
    <mergeCell ref="E12:G12"/>
    <mergeCell ref="J12:L12"/>
    <mergeCell ref="M12:O12"/>
    <mergeCell ref="E30:G30"/>
    <mergeCell ref="H5:H11"/>
    <mergeCell ref="E13:G13"/>
    <mergeCell ref="E14:G14"/>
    <mergeCell ref="E15:G15"/>
    <mergeCell ref="P5:P11"/>
    <mergeCell ref="J6:L6"/>
    <mergeCell ref="J7:L7"/>
    <mergeCell ref="J8:L8"/>
    <mergeCell ref="J9:L9"/>
    <mergeCell ref="J10:L10"/>
    <mergeCell ref="J11:L11"/>
    <mergeCell ref="B28:D28"/>
    <mergeCell ref="E28:G28"/>
    <mergeCell ref="B29:D29"/>
    <mergeCell ref="E29:G29"/>
    <mergeCell ref="B30:D30"/>
    <mergeCell ref="R2:X2"/>
    <mergeCell ref="R3:T4"/>
    <mergeCell ref="U3:W4"/>
    <mergeCell ref="B11:D11"/>
    <mergeCell ref="B27:D27"/>
    <mergeCell ref="E27:G27"/>
    <mergeCell ref="J15:L15"/>
    <mergeCell ref="M15:O15"/>
    <mergeCell ref="J13:L13"/>
    <mergeCell ref="M13:O13"/>
    <mergeCell ref="J14:L14"/>
    <mergeCell ref="M14:O14"/>
    <mergeCell ref="J2:P2"/>
    <mergeCell ref="J3:L4"/>
    <mergeCell ref="M3:O4"/>
    <mergeCell ref="J5:L5"/>
    <mergeCell ref="U13:W13"/>
    <mergeCell ref="R5:T5"/>
    <mergeCell ref="X5:X11"/>
    <mergeCell ref="R6:T6"/>
    <mergeCell ref="R7:T7"/>
    <mergeCell ref="R8:T8"/>
    <mergeCell ref="R9:T9"/>
    <mergeCell ref="R10:T10"/>
    <mergeCell ref="R11:T11"/>
    <mergeCell ref="B26:D26"/>
    <mergeCell ref="B1:X1"/>
    <mergeCell ref="B20:D20"/>
    <mergeCell ref="H20:H26"/>
    <mergeCell ref="B21:D21"/>
    <mergeCell ref="B22:D22"/>
    <mergeCell ref="B23:D23"/>
    <mergeCell ref="B24:D24"/>
    <mergeCell ref="B25:D25"/>
    <mergeCell ref="R14:T14"/>
    <mergeCell ref="U14:W14"/>
    <mergeCell ref="R15:T15"/>
    <mergeCell ref="U15:W15"/>
    <mergeCell ref="R12:T12"/>
    <mergeCell ref="U12:W12"/>
    <mergeCell ref="R13:T13"/>
  </mergeCells>
  <dataValidations count="1">
    <dataValidation type="list" allowBlank="1" showInputMessage="1" showErrorMessage="1" sqref="X4 P4 H4 H19" xr:uid="{05B2E3B9-C6EE-4413-816E-9B04A323104E}">
      <formula1>$J$18:$J$21</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F4EA9-B43B-4186-A2C6-9F4935F4525E}">
  <dimension ref="B1:AD30"/>
  <sheetViews>
    <sheetView topLeftCell="K1" zoomScale="80" zoomScaleNormal="80" workbookViewId="0">
      <selection activeCell="Y12" sqref="Y12:AA15"/>
    </sheetView>
  </sheetViews>
  <sheetFormatPr defaultColWidth="9.21875" defaultRowHeight="14.4"/>
  <cols>
    <col min="1" max="3" width="9.21875" style="17"/>
    <col min="4" max="4" width="19" style="17" customWidth="1"/>
    <col min="5" max="5" width="12.77734375" style="17" bestFit="1" customWidth="1"/>
    <col min="6" max="6" width="9.21875" style="17" bestFit="1" customWidth="1"/>
    <col min="7" max="7" width="11.77734375" style="17" bestFit="1" customWidth="1"/>
    <col min="8" max="11" width="9.21875" style="17"/>
    <col min="12" max="12" width="9.21875" style="17" bestFit="1" customWidth="1"/>
    <col min="13" max="13" width="9.21875" style="17"/>
    <col min="14" max="14" width="18.21875" style="17" customWidth="1"/>
    <col min="15" max="15" width="13.5546875" style="17" bestFit="1" customWidth="1"/>
    <col min="16" max="16" width="9.21875" style="17" bestFit="1" customWidth="1"/>
    <col min="17" max="17" width="12.44140625" style="17" bestFit="1" customWidth="1"/>
    <col min="18" max="23" width="9.21875" style="17"/>
    <col min="24" max="24" width="20.5546875" style="17" customWidth="1"/>
    <col min="25" max="25" width="12.44140625" style="17" bestFit="1" customWidth="1"/>
    <col min="26" max="26" width="9.21875" style="17" bestFit="1" customWidth="1"/>
    <col min="27" max="27" width="12.44140625" style="17" bestFit="1" customWidth="1"/>
    <col min="28" max="16384" width="9.21875" style="17"/>
  </cols>
  <sheetData>
    <row r="1" spans="2:30" ht="15.75" customHeight="1">
      <c r="B1" s="186" t="s">
        <v>23</v>
      </c>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row>
    <row r="2" spans="2:30" ht="15.75" customHeight="1">
      <c r="B2" s="195" t="s">
        <v>1</v>
      </c>
      <c r="C2" s="195"/>
      <c r="D2" s="195"/>
      <c r="E2" s="195"/>
      <c r="F2" s="195"/>
      <c r="G2" s="195"/>
      <c r="H2" s="195"/>
      <c r="I2" s="195"/>
      <c r="J2" s="195"/>
      <c r="L2" s="195" t="s">
        <v>2</v>
      </c>
      <c r="M2" s="195"/>
      <c r="N2" s="195"/>
      <c r="O2" s="195"/>
      <c r="P2" s="195"/>
      <c r="Q2" s="195"/>
      <c r="R2" s="195"/>
      <c r="S2" s="195"/>
      <c r="T2" s="195"/>
      <c r="V2" s="195" t="s">
        <v>3</v>
      </c>
      <c r="W2" s="195"/>
      <c r="X2" s="195"/>
      <c r="Y2" s="195"/>
      <c r="Z2" s="195"/>
      <c r="AA2" s="195"/>
      <c r="AB2" s="195"/>
      <c r="AC2" s="195"/>
      <c r="AD2" s="195"/>
    </row>
    <row r="3" spans="2:30">
      <c r="B3" s="230"/>
      <c r="C3" s="230"/>
      <c r="D3" s="230"/>
      <c r="E3" s="233" t="s">
        <v>5</v>
      </c>
      <c r="F3" s="233"/>
      <c r="G3" s="233"/>
      <c r="H3" s="233" t="s">
        <v>5</v>
      </c>
      <c r="I3" s="233"/>
      <c r="J3" s="233"/>
      <c r="L3" s="230"/>
      <c r="M3" s="230"/>
      <c r="N3" s="230"/>
      <c r="O3" s="233" t="s">
        <v>5</v>
      </c>
      <c r="P3" s="233"/>
      <c r="Q3" s="233"/>
      <c r="R3" s="233" t="s">
        <v>5</v>
      </c>
      <c r="S3" s="233"/>
      <c r="T3" s="233"/>
      <c r="V3" s="230"/>
      <c r="W3" s="230"/>
      <c r="X3" s="230"/>
      <c r="Y3" s="233" t="s">
        <v>5</v>
      </c>
      <c r="Z3" s="233"/>
      <c r="AA3" s="233"/>
      <c r="AB3" s="233" t="s">
        <v>5</v>
      </c>
      <c r="AC3" s="233"/>
      <c r="AD3" s="233"/>
    </row>
    <row r="4" spans="2:30">
      <c r="B4" s="230"/>
      <c r="C4" s="230"/>
      <c r="D4" s="230"/>
      <c r="E4" s="233"/>
      <c r="F4" s="233"/>
      <c r="G4" s="233"/>
      <c r="H4" s="234"/>
      <c r="I4" s="233"/>
      <c r="J4" s="233"/>
      <c r="L4" s="230"/>
      <c r="M4" s="230"/>
      <c r="N4" s="230"/>
      <c r="O4" s="233"/>
      <c r="P4" s="233"/>
      <c r="Q4" s="233"/>
      <c r="R4" s="234"/>
      <c r="S4" s="233"/>
      <c r="T4" s="233"/>
      <c r="V4" s="230"/>
      <c r="W4" s="230"/>
      <c r="X4" s="230"/>
      <c r="Y4" s="233"/>
      <c r="Z4" s="233"/>
      <c r="AA4" s="233"/>
      <c r="AB4" s="234"/>
      <c r="AC4" s="233"/>
      <c r="AD4" s="233"/>
    </row>
    <row r="5" spans="2:30" ht="60" customHeight="1">
      <c r="B5" s="190" t="s">
        <v>6</v>
      </c>
      <c r="C5" s="190"/>
      <c r="D5" s="190"/>
      <c r="E5" s="18">
        <v>0</v>
      </c>
      <c r="F5" s="19">
        <v>0.32500000000000001</v>
      </c>
      <c r="G5" s="18">
        <f>E5*F5</f>
        <v>0</v>
      </c>
      <c r="H5" s="235">
        <f>E11*H4</f>
        <v>0</v>
      </c>
      <c r="I5" s="236">
        <f>F11*I4</f>
        <v>0</v>
      </c>
      <c r="J5" s="237">
        <f>G11*J4</f>
        <v>0</v>
      </c>
      <c r="L5" s="190" t="s">
        <v>6</v>
      </c>
      <c r="M5" s="190"/>
      <c r="N5" s="190"/>
      <c r="O5" s="18">
        <v>0</v>
      </c>
      <c r="P5" s="19">
        <v>0.27500000000000002</v>
      </c>
      <c r="Q5" s="18">
        <f>O5*P5</f>
        <v>0</v>
      </c>
      <c r="R5" s="235">
        <f>O11*R4</f>
        <v>0</v>
      </c>
      <c r="S5" s="236">
        <f>P11*S4</f>
        <v>0</v>
      </c>
      <c r="T5" s="237">
        <f>Q11*T4</f>
        <v>0</v>
      </c>
      <c r="V5" s="190" t="s">
        <v>6</v>
      </c>
      <c r="W5" s="190"/>
      <c r="X5" s="190"/>
      <c r="Y5" s="18">
        <v>0</v>
      </c>
      <c r="Z5" s="19">
        <v>0.22500000000000001</v>
      </c>
      <c r="AA5" s="18">
        <f>Y5*Z5</f>
        <v>0</v>
      </c>
      <c r="AB5" s="231">
        <f>Y11*AB4</f>
        <v>0</v>
      </c>
      <c r="AC5" s="231">
        <f>Z11*AC4</f>
        <v>0</v>
      </c>
      <c r="AD5" s="231">
        <f>AA11*AD4</f>
        <v>0</v>
      </c>
    </row>
    <row r="6" spans="2:30" ht="30.75" customHeight="1">
      <c r="B6" s="190" t="s">
        <v>7</v>
      </c>
      <c r="C6" s="190"/>
      <c r="D6" s="190"/>
      <c r="E6" s="18">
        <v>0</v>
      </c>
      <c r="F6" s="19">
        <v>0.27500000000000002</v>
      </c>
      <c r="G6" s="18">
        <f>E6*F6</f>
        <v>0</v>
      </c>
      <c r="H6" s="238"/>
      <c r="I6" s="239"/>
      <c r="J6" s="240"/>
      <c r="L6" s="190" t="s">
        <v>7</v>
      </c>
      <c r="M6" s="190"/>
      <c r="N6" s="190"/>
      <c r="O6" s="18">
        <v>0</v>
      </c>
      <c r="P6" s="19">
        <v>0.22500000000000001</v>
      </c>
      <c r="Q6" s="18">
        <f>O6*P6</f>
        <v>0</v>
      </c>
      <c r="R6" s="238"/>
      <c r="S6" s="239"/>
      <c r="T6" s="240"/>
      <c r="V6" s="190" t="s">
        <v>7</v>
      </c>
      <c r="W6" s="190"/>
      <c r="X6" s="190"/>
      <c r="Y6" s="18">
        <v>0</v>
      </c>
      <c r="Z6" s="19">
        <v>0.17499999999999999</v>
      </c>
      <c r="AA6" s="18">
        <f>Y6*Z6</f>
        <v>0</v>
      </c>
      <c r="AB6" s="231"/>
      <c r="AC6" s="231"/>
      <c r="AD6" s="231"/>
    </row>
    <row r="7" spans="2:30" ht="60.75" customHeight="1">
      <c r="B7" s="190" t="s">
        <v>8</v>
      </c>
      <c r="C7" s="190"/>
      <c r="D7" s="190"/>
      <c r="E7" s="18">
        <v>0</v>
      </c>
      <c r="F7" s="19">
        <v>0.6</v>
      </c>
      <c r="G7" s="18">
        <f t="shared" ref="G7:G10" si="0">E7*F7</f>
        <v>0</v>
      </c>
      <c r="H7" s="238"/>
      <c r="I7" s="239"/>
      <c r="J7" s="240"/>
      <c r="L7" s="190" t="s">
        <v>8</v>
      </c>
      <c r="M7" s="190"/>
      <c r="N7" s="190"/>
      <c r="O7" s="18">
        <v>0</v>
      </c>
      <c r="P7" s="19">
        <v>0.5</v>
      </c>
      <c r="Q7" s="18">
        <f t="shared" ref="Q7" si="1">O7*P7</f>
        <v>0</v>
      </c>
      <c r="R7" s="238"/>
      <c r="S7" s="239"/>
      <c r="T7" s="240"/>
      <c r="V7" s="190" t="s">
        <v>8</v>
      </c>
      <c r="W7" s="190"/>
      <c r="X7" s="190"/>
      <c r="Y7" s="18">
        <v>0</v>
      </c>
      <c r="Z7" s="19">
        <v>0.4</v>
      </c>
      <c r="AA7" s="18">
        <f t="shared" ref="AA7" si="2">Y7*Z7</f>
        <v>0</v>
      </c>
      <c r="AB7" s="231"/>
      <c r="AC7" s="231"/>
      <c r="AD7" s="231"/>
    </row>
    <row r="8" spans="2:30" ht="28.5" customHeight="1">
      <c r="B8" s="190" t="s">
        <v>9</v>
      </c>
      <c r="C8" s="190"/>
      <c r="D8" s="190"/>
      <c r="E8" s="18">
        <v>0</v>
      </c>
      <c r="F8" s="19">
        <v>0.5</v>
      </c>
      <c r="G8" s="18">
        <f>E8*F8</f>
        <v>0</v>
      </c>
      <c r="H8" s="238"/>
      <c r="I8" s="239"/>
      <c r="J8" s="240"/>
      <c r="L8" s="190" t="s">
        <v>9</v>
      </c>
      <c r="M8" s="190"/>
      <c r="N8" s="190"/>
      <c r="O8" s="18">
        <v>0</v>
      </c>
      <c r="P8" s="19">
        <v>0.4</v>
      </c>
      <c r="Q8" s="18">
        <f>O8*P8</f>
        <v>0</v>
      </c>
      <c r="R8" s="238"/>
      <c r="S8" s="239"/>
      <c r="T8" s="240"/>
      <c r="V8" s="190" t="s">
        <v>9</v>
      </c>
      <c r="W8" s="190"/>
      <c r="X8" s="190"/>
      <c r="Y8" s="18">
        <v>0</v>
      </c>
      <c r="Z8" s="19">
        <v>0.3</v>
      </c>
      <c r="AA8" s="18">
        <f>Y8*Z8</f>
        <v>0</v>
      </c>
      <c r="AB8" s="231"/>
      <c r="AC8" s="231"/>
      <c r="AD8" s="231"/>
    </row>
    <row r="9" spans="2:30" ht="55.5" customHeight="1">
      <c r="B9" s="190" t="s">
        <v>11</v>
      </c>
      <c r="C9" s="190"/>
      <c r="D9" s="190"/>
      <c r="E9" s="18">
        <v>0</v>
      </c>
      <c r="F9" s="19">
        <v>0.65</v>
      </c>
      <c r="G9" s="18">
        <f t="shared" si="0"/>
        <v>0</v>
      </c>
      <c r="H9" s="238"/>
      <c r="I9" s="239"/>
      <c r="J9" s="240"/>
      <c r="L9" s="190" t="s">
        <v>11</v>
      </c>
      <c r="M9" s="190"/>
      <c r="N9" s="190"/>
      <c r="O9" s="18">
        <v>0</v>
      </c>
      <c r="P9" s="19">
        <v>0.55000000000000004</v>
      </c>
      <c r="Q9" s="18">
        <f t="shared" ref="Q9:Q10" si="3">O9*P9</f>
        <v>0</v>
      </c>
      <c r="R9" s="238"/>
      <c r="S9" s="239"/>
      <c r="T9" s="240"/>
      <c r="V9" s="190" t="s">
        <v>11</v>
      </c>
      <c r="W9" s="190"/>
      <c r="X9" s="190"/>
      <c r="Y9" s="18">
        <v>0</v>
      </c>
      <c r="Z9" s="19">
        <v>0.45</v>
      </c>
      <c r="AA9" s="18">
        <f t="shared" ref="AA9:AA10" si="4">Y9*Z9</f>
        <v>0</v>
      </c>
      <c r="AB9" s="231"/>
      <c r="AC9" s="231"/>
      <c r="AD9" s="231"/>
    </row>
    <row r="10" spans="2:30" ht="34.5" customHeight="1">
      <c r="B10" s="190" t="s">
        <v>12</v>
      </c>
      <c r="C10" s="190"/>
      <c r="D10" s="190"/>
      <c r="E10" s="18">
        <v>0</v>
      </c>
      <c r="F10" s="19">
        <v>0.65</v>
      </c>
      <c r="G10" s="18">
        <f t="shared" si="0"/>
        <v>0</v>
      </c>
      <c r="H10" s="238"/>
      <c r="I10" s="239"/>
      <c r="J10" s="240"/>
      <c r="L10" s="190" t="s">
        <v>12</v>
      </c>
      <c r="M10" s="190"/>
      <c r="N10" s="190"/>
      <c r="O10" s="18">
        <v>0</v>
      </c>
      <c r="P10" s="19">
        <v>0.55000000000000004</v>
      </c>
      <c r="Q10" s="18">
        <f t="shared" si="3"/>
        <v>0</v>
      </c>
      <c r="R10" s="238"/>
      <c r="S10" s="239"/>
      <c r="T10" s="240"/>
      <c r="V10" s="190" t="s">
        <v>12</v>
      </c>
      <c r="W10" s="190"/>
      <c r="X10" s="190"/>
      <c r="Y10" s="18">
        <v>0</v>
      </c>
      <c r="Z10" s="19">
        <v>0.45</v>
      </c>
      <c r="AA10" s="18">
        <f t="shared" si="4"/>
        <v>0</v>
      </c>
      <c r="AB10" s="231"/>
      <c r="AC10" s="231"/>
      <c r="AD10" s="231"/>
    </row>
    <row r="11" spans="2:30">
      <c r="B11" s="232"/>
      <c r="C11" s="228"/>
      <c r="D11" s="229"/>
      <c r="E11" s="18">
        <f>SUM(E5:E10)</f>
        <v>0</v>
      </c>
      <c r="F11" s="20"/>
      <c r="G11" s="18">
        <f>SUM(G5:G10)</f>
        <v>0</v>
      </c>
      <c r="H11" s="241"/>
      <c r="I11" s="242"/>
      <c r="J11" s="243"/>
      <c r="L11" s="232"/>
      <c r="M11" s="228"/>
      <c r="N11" s="229"/>
      <c r="O11" s="18">
        <f>SUM(O5:O10)</f>
        <v>0</v>
      </c>
      <c r="P11" s="20"/>
      <c r="Q11" s="18">
        <f>SUM(Q5:Q10)</f>
        <v>0</v>
      </c>
      <c r="R11" s="241"/>
      <c r="S11" s="242"/>
      <c r="T11" s="243"/>
      <c r="V11" s="232"/>
      <c r="W11" s="228"/>
      <c r="X11" s="229"/>
      <c r="Y11" s="18">
        <f>SUM(Y5:Y10)</f>
        <v>0</v>
      </c>
      <c r="Z11" s="20"/>
      <c r="AA11" s="18">
        <f>SUM(AA5:AA10)</f>
        <v>0</v>
      </c>
      <c r="AB11" s="231"/>
      <c r="AC11" s="231"/>
      <c r="AD11" s="231"/>
    </row>
    <row r="12" spans="2:30" ht="15" customHeight="1">
      <c r="B12" s="227">
        <v>0.15</v>
      </c>
      <c r="C12" s="228"/>
      <c r="D12" s="229"/>
      <c r="E12" s="230" t="s">
        <v>24</v>
      </c>
      <c r="F12" s="230"/>
      <c r="G12" s="230"/>
      <c r="H12" s="211"/>
      <c r="I12" s="212"/>
      <c r="J12" s="213"/>
      <c r="L12" s="227">
        <v>0.15</v>
      </c>
      <c r="M12" s="228"/>
      <c r="N12" s="229"/>
      <c r="O12" s="230" t="s">
        <v>24</v>
      </c>
      <c r="P12" s="230"/>
      <c r="Q12" s="230"/>
      <c r="R12" s="211"/>
      <c r="S12" s="212"/>
      <c r="T12" s="213"/>
      <c r="V12" s="227">
        <v>0.15</v>
      </c>
      <c r="W12" s="228"/>
      <c r="X12" s="229"/>
      <c r="Y12" s="230" t="s">
        <v>25</v>
      </c>
      <c r="Z12" s="230"/>
      <c r="AA12" s="230"/>
      <c r="AB12" s="211"/>
      <c r="AC12" s="212"/>
      <c r="AD12" s="213"/>
    </row>
    <row r="13" spans="2:30" ht="15" customHeight="1">
      <c r="B13" s="227">
        <v>0.25</v>
      </c>
      <c r="C13" s="228"/>
      <c r="D13" s="229"/>
      <c r="E13" s="230" t="s">
        <v>26</v>
      </c>
      <c r="F13" s="230"/>
      <c r="G13" s="230"/>
      <c r="H13" s="230"/>
      <c r="I13" s="230"/>
      <c r="J13" s="230"/>
      <c r="L13" s="227">
        <v>0.25</v>
      </c>
      <c r="M13" s="228"/>
      <c r="N13" s="229"/>
      <c r="O13" s="230" t="s">
        <v>26</v>
      </c>
      <c r="P13" s="230"/>
      <c r="Q13" s="230"/>
      <c r="R13" s="232"/>
      <c r="S13" s="228"/>
      <c r="T13" s="229"/>
      <c r="V13" s="227">
        <v>0.25</v>
      </c>
      <c r="W13" s="228"/>
      <c r="X13" s="229"/>
      <c r="Y13" s="230" t="s">
        <v>27</v>
      </c>
      <c r="Z13" s="230"/>
      <c r="AA13" s="230"/>
      <c r="AB13" s="230"/>
      <c r="AC13" s="230"/>
      <c r="AD13" s="230"/>
    </row>
    <row r="14" spans="2:30" ht="15" customHeight="1">
      <c r="B14" s="227">
        <v>0.35</v>
      </c>
      <c r="C14" s="228"/>
      <c r="D14" s="229"/>
      <c r="E14" s="230" t="s">
        <v>28</v>
      </c>
      <c r="F14" s="230"/>
      <c r="G14" s="230"/>
      <c r="H14" s="230" t="s">
        <v>29</v>
      </c>
      <c r="I14" s="230"/>
      <c r="J14" s="230"/>
      <c r="L14" s="227">
        <v>0.35</v>
      </c>
      <c r="M14" s="228"/>
      <c r="N14" s="229"/>
      <c r="O14" s="230" t="s">
        <v>28</v>
      </c>
      <c r="P14" s="230"/>
      <c r="Q14" s="230"/>
      <c r="R14" s="232"/>
      <c r="S14" s="228"/>
      <c r="T14" s="229"/>
      <c r="V14" s="227">
        <v>0.35</v>
      </c>
      <c r="W14" s="228"/>
      <c r="X14" s="229"/>
      <c r="Y14" s="230" t="s">
        <v>30</v>
      </c>
      <c r="Z14" s="230"/>
      <c r="AA14" s="230"/>
      <c r="AB14" s="230"/>
      <c r="AC14" s="230"/>
      <c r="AD14" s="230"/>
    </row>
    <row r="15" spans="2:30" ht="42.75" customHeight="1">
      <c r="B15" s="227">
        <v>0.5</v>
      </c>
      <c r="C15" s="228"/>
      <c r="D15" s="229"/>
      <c r="E15" s="230" t="s">
        <v>31</v>
      </c>
      <c r="F15" s="230"/>
      <c r="G15" s="230"/>
      <c r="H15" s="230"/>
      <c r="I15" s="230"/>
      <c r="J15" s="230"/>
      <c r="L15" s="227">
        <v>0.5</v>
      </c>
      <c r="M15" s="228"/>
      <c r="N15" s="229"/>
      <c r="O15" s="230" t="s">
        <v>31</v>
      </c>
      <c r="P15" s="230"/>
      <c r="Q15" s="230"/>
      <c r="R15" s="230"/>
      <c r="S15" s="230"/>
      <c r="T15" s="230"/>
      <c r="V15" s="227">
        <v>0.5</v>
      </c>
      <c r="W15" s="228"/>
      <c r="X15" s="229"/>
      <c r="Y15" s="230" t="s">
        <v>32</v>
      </c>
      <c r="Z15" s="230"/>
      <c r="AA15" s="230"/>
      <c r="AB15" s="230"/>
      <c r="AC15" s="230"/>
      <c r="AD15" s="230"/>
    </row>
    <row r="17" spans="2:12" ht="15.6">
      <c r="B17" s="202" t="s">
        <v>21</v>
      </c>
      <c r="C17" s="202"/>
      <c r="D17" s="202"/>
      <c r="E17" s="202"/>
      <c r="F17" s="202"/>
      <c r="G17" s="202"/>
      <c r="H17" s="202"/>
      <c r="I17" s="202"/>
      <c r="J17" s="202"/>
      <c r="L17" s="10">
        <v>0.15</v>
      </c>
    </row>
    <row r="18" spans="2:12" ht="15.6">
      <c r="B18" s="207"/>
      <c r="C18" s="207"/>
      <c r="D18" s="207"/>
      <c r="E18" s="224" t="s">
        <v>5</v>
      </c>
      <c r="F18" s="224"/>
      <c r="G18" s="224"/>
      <c r="H18" s="224" t="s">
        <v>5</v>
      </c>
      <c r="I18" s="224"/>
      <c r="J18" s="224"/>
      <c r="L18" s="10">
        <v>0.25</v>
      </c>
    </row>
    <row r="19" spans="2:12" ht="15.6">
      <c r="B19" s="207"/>
      <c r="C19" s="207"/>
      <c r="D19" s="207"/>
      <c r="E19" s="224"/>
      <c r="F19" s="224"/>
      <c r="G19" s="224"/>
      <c r="H19" s="225">
        <v>0.35</v>
      </c>
      <c r="I19" s="226"/>
      <c r="J19" s="226"/>
      <c r="L19" s="10">
        <v>0.35</v>
      </c>
    </row>
    <row r="20" spans="2:12" ht="51" customHeight="1">
      <c r="B20" s="190" t="s">
        <v>6</v>
      </c>
      <c r="C20" s="190"/>
      <c r="D20" s="190"/>
      <c r="E20" s="21">
        <v>0</v>
      </c>
      <c r="F20" s="22">
        <v>0.32500000000000001</v>
      </c>
      <c r="G20" s="21">
        <f>E20*F20</f>
        <v>0</v>
      </c>
      <c r="H20" s="214">
        <f>E26*H19</f>
        <v>203471.39399999997</v>
      </c>
      <c r="I20" s="215">
        <f>F26*I19</f>
        <v>0</v>
      </c>
      <c r="J20" s="216">
        <f>G26*J19</f>
        <v>0</v>
      </c>
      <c r="L20" s="10">
        <v>0.5</v>
      </c>
    </row>
    <row r="21" spans="2:12" ht="31.5" customHeight="1">
      <c r="B21" s="190" t="s">
        <v>7</v>
      </c>
      <c r="C21" s="190"/>
      <c r="D21" s="190"/>
      <c r="E21" s="21">
        <v>0</v>
      </c>
      <c r="F21" s="22">
        <v>0.27500000000000002</v>
      </c>
      <c r="G21" s="21">
        <f>E21*F21</f>
        <v>0</v>
      </c>
      <c r="H21" s="217"/>
      <c r="I21" s="218"/>
      <c r="J21" s="219"/>
      <c r="L21" s="1"/>
    </row>
    <row r="22" spans="2:12" ht="62.25" customHeight="1">
      <c r="B22" s="190" t="s">
        <v>8</v>
      </c>
      <c r="C22" s="190"/>
      <c r="D22" s="190"/>
      <c r="E22" s="21">
        <v>581346.84</v>
      </c>
      <c r="F22" s="19">
        <v>0.6</v>
      </c>
      <c r="G22" s="21">
        <f t="shared" ref="G22" si="5">E22*F22</f>
        <v>348808.10399999999</v>
      </c>
      <c r="H22" s="217"/>
      <c r="I22" s="218"/>
      <c r="J22" s="219"/>
    </row>
    <row r="23" spans="2:12" ht="30.75" customHeight="1">
      <c r="B23" s="190" t="s">
        <v>9</v>
      </c>
      <c r="C23" s="190"/>
      <c r="D23" s="190"/>
      <c r="E23" s="21">
        <v>0</v>
      </c>
      <c r="F23" s="19">
        <v>0.5</v>
      </c>
      <c r="G23" s="21">
        <f>E23*F23</f>
        <v>0</v>
      </c>
      <c r="H23" s="217"/>
      <c r="I23" s="218"/>
      <c r="J23" s="219"/>
    </row>
    <row r="24" spans="2:12" ht="51" customHeight="1">
      <c r="B24" s="190" t="s">
        <v>11</v>
      </c>
      <c r="C24" s="190"/>
      <c r="D24" s="190"/>
      <c r="E24" s="21">
        <v>0</v>
      </c>
      <c r="F24" s="22">
        <v>0.65</v>
      </c>
      <c r="G24" s="21">
        <f t="shared" ref="G24:G25" si="6">E24*F24</f>
        <v>0</v>
      </c>
      <c r="H24" s="217"/>
      <c r="I24" s="218"/>
      <c r="J24" s="219"/>
    </row>
    <row r="25" spans="2:12" ht="29.25" customHeight="1">
      <c r="B25" s="190" t="s">
        <v>12</v>
      </c>
      <c r="C25" s="190"/>
      <c r="D25" s="190"/>
      <c r="E25" s="21">
        <v>0</v>
      </c>
      <c r="F25" s="22">
        <v>0.65</v>
      </c>
      <c r="G25" s="21">
        <f t="shared" si="6"/>
        <v>0</v>
      </c>
      <c r="H25" s="217"/>
      <c r="I25" s="218"/>
      <c r="J25" s="219"/>
    </row>
    <row r="26" spans="2:12" ht="24" customHeight="1">
      <c r="B26" s="223"/>
      <c r="C26" s="209"/>
      <c r="D26" s="210"/>
      <c r="E26" s="21">
        <f>SUM(E20:E25)</f>
        <v>581346.84</v>
      </c>
      <c r="F26" s="23"/>
      <c r="G26" s="21">
        <f>SUM(G20:G25)</f>
        <v>348808.10399999999</v>
      </c>
      <c r="H26" s="220"/>
      <c r="I26" s="221"/>
      <c r="J26" s="222"/>
    </row>
    <row r="27" spans="2:12">
      <c r="B27" s="208">
        <v>0.15</v>
      </c>
      <c r="C27" s="209"/>
      <c r="D27" s="210"/>
      <c r="E27" s="207" t="s">
        <v>24</v>
      </c>
      <c r="F27" s="207"/>
      <c r="G27" s="207"/>
      <c r="H27" s="211"/>
      <c r="I27" s="212"/>
      <c r="J27" s="213"/>
    </row>
    <row r="28" spans="2:12" ht="15" customHeight="1">
      <c r="B28" s="208">
        <v>0.25</v>
      </c>
      <c r="C28" s="209"/>
      <c r="D28" s="210"/>
      <c r="E28" s="207" t="s">
        <v>26</v>
      </c>
      <c r="F28" s="207"/>
      <c r="G28" s="207"/>
      <c r="H28" s="207"/>
      <c r="I28" s="207"/>
      <c r="J28" s="207"/>
    </row>
    <row r="29" spans="2:12">
      <c r="B29" s="204">
        <v>0.35</v>
      </c>
      <c r="C29" s="205"/>
      <c r="D29" s="206"/>
      <c r="E29" s="207" t="s">
        <v>28</v>
      </c>
      <c r="F29" s="207"/>
      <c r="G29" s="207"/>
      <c r="H29" s="207" t="s">
        <v>29</v>
      </c>
      <c r="I29" s="207"/>
      <c r="J29" s="207"/>
    </row>
    <row r="30" spans="2:12" ht="49.5" customHeight="1">
      <c r="B30" s="208">
        <v>0.5</v>
      </c>
      <c r="C30" s="209"/>
      <c r="D30" s="210"/>
      <c r="E30" s="207" t="s">
        <v>31</v>
      </c>
      <c r="F30" s="207"/>
      <c r="G30" s="207"/>
      <c r="H30" s="207"/>
      <c r="I30" s="207"/>
      <c r="J30" s="207"/>
    </row>
  </sheetData>
  <mergeCells count="101">
    <mergeCell ref="E14:G14"/>
    <mergeCell ref="H14:J14"/>
    <mergeCell ref="B10:D10"/>
    <mergeCell ref="E12:G12"/>
    <mergeCell ref="H12:J12"/>
    <mergeCell ref="E13:G13"/>
    <mergeCell ref="H13:J13"/>
    <mergeCell ref="H15:J15"/>
    <mergeCell ref="E15:G15"/>
    <mergeCell ref="B12:D12"/>
    <mergeCell ref="B13:D13"/>
    <mergeCell ref="B14:D14"/>
    <mergeCell ref="B15:D15"/>
    <mergeCell ref="B2:J2"/>
    <mergeCell ref="B3:D4"/>
    <mergeCell ref="E3:G4"/>
    <mergeCell ref="H3:J3"/>
    <mergeCell ref="H4:J4"/>
    <mergeCell ref="B1:AD1"/>
    <mergeCell ref="B5:D5"/>
    <mergeCell ref="H5:J11"/>
    <mergeCell ref="B7:D7"/>
    <mergeCell ref="B9:D9"/>
    <mergeCell ref="B11:D11"/>
    <mergeCell ref="B6:D6"/>
    <mergeCell ref="B8:D8"/>
    <mergeCell ref="L5:N5"/>
    <mergeCell ref="R5:T11"/>
    <mergeCell ref="L6:N6"/>
    <mergeCell ref="L7:N7"/>
    <mergeCell ref="L8:N8"/>
    <mergeCell ref="L9:N9"/>
    <mergeCell ref="L10:N10"/>
    <mergeCell ref="L11:N11"/>
    <mergeCell ref="L2:T2"/>
    <mergeCell ref="L3:N4"/>
    <mergeCell ref="O3:Q4"/>
    <mergeCell ref="R3:T3"/>
    <mergeCell ref="R4:T4"/>
    <mergeCell ref="L14:N14"/>
    <mergeCell ref="O14:Q14"/>
    <mergeCell ref="R14:T14"/>
    <mergeCell ref="L15:N15"/>
    <mergeCell ref="O15:Q15"/>
    <mergeCell ref="R15:T15"/>
    <mergeCell ref="L12:N12"/>
    <mergeCell ref="O12:Q12"/>
    <mergeCell ref="R12:T12"/>
    <mergeCell ref="L13:N13"/>
    <mergeCell ref="O13:Q13"/>
    <mergeCell ref="R13:T13"/>
    <mergeCell ref="V5:X5"/>
    <mergeCell ref="AB5:AD11"/>
    <mergeCell ref="V6:X6"/>
    <mergeCell ref="V7:X7"/>
    <mergeCell ref="V8:X8"/>
    <mergeCell ref="V9:X9"/>
    <mergeCell ref="V10:X10"/>
    <mergeCell ref="V11:X11"/>
    <mergeCell ref="V2:AD2"/>
    <mergeCell ref="V3:X4"/>
    <mergeCell ref="Y3:AA4"/>
    <mergeCell ref="AB3:AD3"/>
    <mergeCell ref="AB4:AD4"/>
    <mergeCell ref="V14:X14"/>
    <mergeCell ref="Y14:AA14"/>
    <mergeCell ref="AB14:AD14"/>
    <mergeCell ref="V15:X15"/>
    <mergeCell ref="Y15:AA15"/>
    <mergeCell ref="AB15:AD15"/>
    <mergeCell ref="V12:X12"/>
    <mergeCell ref="Y12:AA12"/>
    <mergeCell ref="AB12:AD12"/>
    <mergeCell ref="V13:X13"/>
    <mergeCell ref="Y13:AA13"/>
    <mergeCell ref="AB13:AD13"/>
    <mergeCell ref="B20:D20"/>
    <mergeCell ref="H20:J26"/>
    <mergeCell ref="B21:D21"/>
    <mergeCell ref="B22:D22"/>
    <mergeCell ref="B23:D23"/>
    <mergeCell ref="B24:D24"/>
    <mergeCell ref="B25:D25"/>
    <mergeCell ref="B26:D26"/>
    <mergeCell ref="B17:J17"/>
    <mergeCell ref="B18:D19"/>
    <mergeCell ref="E18:G19"/>
    <mergeCell ref="H18:J18"/>
    <mergeCell ref="H19:J19"/>
    <mergeCell ref="B29:D29"/>
    <mergeCell ref="E29:G29"/>
    <mergeCell ref="H29:J29"/>
    <mergeCell ref="B30:D30"/>
    <mergeCell ref="E30:G30"/>
    <mergeCell ref="H30:J30"/>
    <mergeCell ref="B27:D27"/>
    <mergeCell ref="E27:G27"/>
    <mergeCell ref="H27:J27"/>
    <mergeCell ref="B28:D28"/>
    <mergeCell ref="E28:G28"/>
    <mergeCell ref="H28:J28"/>
  </mergeCells>
  <dataValidations count="1">
    <dataValidation type="list" allowBlank="1" showInputMessage="1" showErrorMessage="1" sqref="H19:J19 AB4:AD4 R4:T4 H4:J4" xr:uid="{42501737-DF33-440B-A5F0-A5986A514067}">
      <formula1>$L$17:$L$20</formula1>
    </dataValidation>
  </dataValidation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BEC80-9388-4AAD-9282-D11A179E5B5A}">
  <dimension ref="A1:AI57"/>
  <sheetViews>
    <sheetView showGridLines="0" tabSelected="1" zoomScale="80" zoomScaleNormal="80" workbookViewId="0">
      <selection activeCell="B1" sqref="B1"/>
    </sheetView>
  </sheetViews>
  <sheetFormatPr defaultColWidth="9.21875" defaultRowHeight="14.4"/>
  <cols>
    <col min="1" max="1" width="16.109375" style="36" bestFit="1" customWidth="1"/>
    <col min="2" max="2" width="40.44140625" style="37" customWidth="1"/>
    <col min="3" max="3" width="19.21875" style="37" bestFit="1" customWidth="1"/>
    <col min="4" max="4" width="10.44140625" style="37" bestFit="1" customWidth="1"/>
    <col min="5" max="5" width="37" style="37" bestFit="1" customWidth="1"/>
    <col min="6" max="6" width="16.77734375" style="37" bestFit="1" customWidth="1"/>
    <col min="7" max="7" width="18.21875" style="37" bestFit="1" customWidth="1"/>
    <col min="8" max="8" width="16.21875" style="37" customWidth="1"/>
    <col min="9" max="9" width="15" style="37" bestFit="1" customWidth="1"/>
    <col min="10" max="10" width="38.77734375" style="37" customWidth="1"/>
    <col min="11" max="11" width="20.21875" style="37" customWidth="1"/>
    <col min="12" max="12" width="14.44140625" style="37" customWidth="1"/>
    <col min="13" max="13" width="21.21875" style="37" customWidth="1"/>
    <col min="14" max="14" width="19.21875" style="37" customWidth="1"/>
    <col min="15" max="15" width="17" style="37" customWidth="1"/>
    <col min="16" max="16" width="18.44140625" style="37" customWidth="1"/>
    <col min="17" max="17" width="23.44140625" style="37" customWidth="1"/>
    <col min="18" max="18" width="20.77734375" style="37" customWidth="1"/>
    <col min="19" max="19" width="18.21875" style="37" customWidth="1"/>
    <col min="20" max="20" width="9.21875" style="37" customWidth="1"/>
    <col min="21" max="21" width="6.77734375" style="37" hidden="1" customWidth="1"/>
    <col min="22" max="22" width="9.21875" style="37" hidden="1" customWidth="1"/>
    <col min="23" max="23" width="3.77734375" style="37" hidden="1" customWidth="1"/>
    <col min="24" max="26" width="15.5546875" style="37" hidden="1" customWidth="1"/>
    <col min="27" max="27" width="4.21875" style="37" hidden="1" customWidth="1"/>
    <col min="28" max="30" width="15.5546875" style="37" hidden="1" customWidth="1"/>
    <col min="31" max="31" width="9.21875" style="37" hidden="1" customWidth="1"/>
    <col min="32" max="33" width="9.21875" style="37" customWidth="1"/>
    <col min="34" max="16384" width="9.21875" style="37"/>
  </cols>
  <sheetData>
    <row r="1" spans="1:30" ht="37.200000000000003" customHeight="1" thickTop="1" thickBot="1">
      <c r="A1" s="273" t="s">
        <v>119</v>
      </c>
      <c r="F1"/>
      <c r="G1" s="66" t="s">
        <v>95</v>
      </c>
      <c r="H1" s="177" t="str">
        <f>IF(G2="NE","Pojašnjenje ćelije G2: Projicirani Kapitalni rabat u ćeliji F2 nije moguće ostvariti jer je ukupna potpora za pojedinu kategoriju potpore veća od maksimalnog iznosa potpore za odnosnu kategoriju potpore iz ćelija F16-F18"," ")</f>
        <v xml:space="preserve"> </v>
      </c>
      <c r="I1" s="178"/>
      <c r="J1" s="178"/>
      <c r="M1" s="131" t="s">
        <v>96</v>
      </c>
      <c r="O1" s="181" t="s">
        <v>93</v>
      </c>
      <c r="P1" s="182"/>
      <c r="Q1"/>
    </row>
    <row r="2" spans="1:30" ht="15" thickTop="1">
      <c r="B2" s="75" t="s">
        <v>33</v>
      </c>
      <c r="C2" s="76" t="s">
        <v>78</v>
      </c>
      <c r="E2" s="75" t="s">
        <v>94</v>
      </c>
      <c r="F2" s="77">
        <f>IF(C27="FALS"," ",IF(C27=X15,0.15,IF(C27=X16,0.25,IF(C27=X17,0.35,IF(C27=X18,0.5,IF(C27=X26,0.15,IF(C27=X27,0.25,IF(C27=X28,0.35,IF(C27=X31,0.5,IF(C27=AB15,0.15,IF(C27=AB16,0.25,IF(C27=AB17,0.35,IF(C27=AB18,0.5,IF(C27=AB26,0.15,IF(C27=AB27,0.25,IF(C27=AB28,0.35,IF(C27=AB31,0.5," ")))))))))))))))))</f>
        <v>0.35</v>
      </c>
      <c r="G2" s="73" t="str">
        <f>IF(OR(I5&gt;F16,I6&gt;F17,I7&gt;F18,I8&gt;F19),"NE","DA")</f>
        <v>DA</v>
      </c>
      <c r="H2" s="177"/>
      <c r="I2" s="178"/>
      <c r="J2" s="178"/>
      <c r="K2" s="123"/>
      <c r="L2" s="97">
        <f>F12/100</f>
        <v>3.7100000000000001E-2</v>
      </c>
      <c r="M2" s="118">
        <f>IF($G$2="NE",MIN($L$5:$L$8),$F$2)</f>
        <v>0.35</v>
      </c>
      <c r="N2" s="134"/>
      <c r="O2" s="53"/>
      <c r="P2" s="103"/>
      <c r="U2" s="38" t="s">
        <v>35</v>
      </c>
      <c r="V2" s="39"/>
      <c r="W2" s="39"/>
      <c r="X2" s="39"/>
      <c r="Y2" s="40"/>
    </row>
    <row r="3" spans="1:30" ht="15.6" customHeight="1">
      <c r="B3" s="75" t="s">
        <v>36</v>
      </c>
      <c r="C3" s="76" t="s">
        <v>37</v>
      </c>
      <c r="F3" s="103"/>
      <c r="I3" s="125"/>
      <c r="J3" s="114"/>
      <c r="K3" s="114"/>
      <c r="N3" s="126"/>
      <c r="O3" s="98"/>
      <c r="P3" s="98"/>
      <c r="Q3" s="63"/>
      <c r="R3" s="63"/>
      <c r="S3" s="63"/>
    </row>
    <row r="4" spans="1:30" ht="30" customHeight="1">
      <c r="B4" s="71" t="s">
        <v>38</v>
      </c>
      <c r="C4" s="108">
        <f>SUM(C5:C8)</f>
        <v>0</v>
      </c>
      <c r="E4" s="78" t="s">
        <v>39</v>
      </c>
      <c r="F4" s="79" t="s">
        <v>89</v>
      </c>
      <c r="G4" s="80" t="s">
        <v>40</v>
      </c>
      <c r="H4" s="79" t="s">
        <v>90</v>
      </c>
      <c r="I4" s="80" t="s">
        <v>87</v>
      </c>
      <c r="J4" s="114"/>
      <c r="K4" s="114"/>
      <c r="L4" s="99" t="s">
        <v>88</v>
      </c>
      <c r="M4" s="127" t="s">
        <v>91</v>
      </c>
      <c r="N4" s="127" t="s">
        <v>40</v>
      </c>
      <c r="O4" s="127" t="s">
        <v>90</v>
      </c>
      <c r="P4" s="128" t="s">
        <v>87</v>
      </c>
      <c r="Q4" s="133" t="s">
        <v>92</v>
      </c>
      <c r="R4" s="70"/>
      <c r="S4" s="70"/>
      <c r="X4" s="174" t="s">
        <v>41</v>
      </c>
      <c r="Y4" s="174"/>
      <c r="Z4" s="174"/>
      <c r="AB4" s="174" t="s">
        <v>42</v>
      </c>
      <c r="AC4" s="174"/>
      <c r="AD4" s="174"/>
    </row>
    <row r="5" spans="1:30">
      <c r="B5" s="72" t="s">
        <v>43</v>
      </c>
      <c r="C5" s="102"/>
      <c r="E5" s="81" t="s">
        <v>44</v>
      </c>
      <c r="F5" s="109">
        <f>IFERROR(C5*$F$2," ")</f>
        <v>0</v>
      </c>
      <c r="G5" s="109">
        <f>IF($C$12="1. godina",F5,IF($C$12="2. godina",NPV($L$2,'Izračun potpore u KR'!F5),""))</f>
        <v>0</v>
      </c>
      <c r="H5" s="109">
        <f>IFERROR($F$11*C5/$C$4,0)</f>
        <v>0</v>
      </c>
      <c r="I5" s="109">
        <f>G5+H5</f>
        <v>0</v>
      </c>
      <c r="J5" s="115" t="str">
        <f>IF(I5&gt;F16,"Ukupna potpora premašuje iznos u ćeliji F16; povećaj vlastito učešće ili je moguć samo manji % KR"," ")</f>
        <v xml:space="preserve"> </v>
      </c>
      <c r="K5" s="114"/>
      <c r="L5" s="113" cm="1">
        <f t="array" ref="L5">MAX(IF((C5*{0.15;0.25;0.35;0.5} + IF({0.15;0.25;0.35;0.5}=0.5, 0, C5*{0.15;0.25;0.35;0.5}*0.075)) &lt;= F16, {0.15;0.25;0.35;0.5}, 0))</f>
        <v>0.5</v>
      </c>
      <c r="M5" s="129">
        <f>IFERROR(C5*$M$2," ")</f>
        <v>0</v>
      </c>
      <c r="N5" s="129">
        <f>IF($C$12="1. godina",M5,IF($C$12="2. godina",NPV($L$2,'Izračun potpore u KR'!M5),""))</f>
        <v>0</v>
      </c>
      <c r="O5" s="129">
        <f>IFERROR($O$11*C5/$C$4,0)</f>
        <v>0</v>
      </c>
      <c r="P5" s="129">
        <f>N5+O5</f>
        <v>0</v>
      </c>
      <c r="Q5" s="120" t="str">
        <f>IF(P5&gt;F16,"Prekoračen iznos, povećaj iznos vlastitog učešća za navedenu stavku"," ")</f>
        <v xml:space="preserve"> </v>
      </c>
      <c r="R5" s="64"/>
      <c r="S5" s="64"/>
      <c r="X5" s="48"/>
      <c r="Y5" s="49"/>
      <c r="Z5" s="50"/>
      <c r="AB5" s="48"/>
      <c r="AC5" s="49"/>
      <c r="AD5" s="50"/>
    </row>
    <row r="6" spans="1:30">
      <c r="B6" s="72" t="s">
        <v>45</v>
      </c>
      <c r="C6" s="102"/>
      <c r="E6" s="81" t="s">
        <v>46</v>
      </c>
      <c r="F6" s="109">
        <f>IFERROR(C6*$F$2," ")</f>
        <v>0</v>
      </c>
      <c r="G6" s="109">
        <f>IF($C$12="1. godina",F6,IF($C$12="2. godina",NPV($L$2,'Izračun potpore u KR'!F6),""))</f>
        <v>0</v>
      </c>
      <c r="H6" s="109">
        <f>IFERROR($F$11*C6/$C$4,0)</f>
        <v>0</v>
      </c>
      <c r="I6" s="109">
        <f t="shared" ref="I6:I8" si="0">G6+H6</f>
        <v>0</v>
      </c>
      <c r="J6" s="115" t="str">
        <f>IF(I6&gt;F17,"Ukupna potpora premašuje iznos u ćeliji F17; povećaj vlastito učešće ili je moguć samo manji % KR"," ")</f>
        <v xml:space="preserve"> </v>
      </c>
      <c r="K6" s="114"/>
      <c r="L6" s="113" cm="1">
        <f t="array" ref="L6">MAX(IF((C6*{0.15;0.25;0.35;0.5} + IF({0.15;0.25;0.35;0.5}=0.5, 0, C6*{0.15;0.25;0.35;0.5}*0.075)) &lt;= F17, {0.15;0.25;0.35;0.5}, 0))</f>
        <v>0.5</v>
      </c>
      <c r="M6" s="129">
        <f>IFERROR(C6*$M$2," ")</f>
        <v>0</v>
      </c>
      <c r="N6" s="129">
        <f>IF($C$12="1. godina",M6,IF($C$12="2. godina",NPV($L$2,'Izračun potpore u KR'!M6),""))</f>
        <v>0</v>
      </c>
      <c r="O6" s="129">
        <f>IFERROR($O$11*C6/$C$4,0)</f>
        <v>0</v>
      </c>
      <c r="P6" s="129">
        <f>N6+O6</f>
        <v>0</v>
      </c>
      <c r="Q6" s="120" t="str">
        <f>IF(P6&gt;F17,"Prekoračen iznos, povećaj iznos vlastitog učešća za navedenu stavku"," ")</f>
        <v xml:space="preserve"> </v>
      </c>
      <c r="X6" s="48"/>
      <c r="Y6" s="49"/>
      <c r="Z6" s="50"/>
      <c r="AB6" s="48"/>
      <c r="AC6" s="49"/>
      <c r="AD6" s="50"/>
    </row>
    <row r="7" spans="1:30">
      <c r="B7" s="72" t="s">
        <v>47</v>
      </c>
      <c r="C7" s="102"/>
      <c r="E7" s="81" t="s">
        <v>48</v>
      </c>
      <c r="F7" s="109">
        <f>IFERROR(C7*$F$2," ")</f>
        <v>0</v>
      </c>
      <c r="G7" s="109">
        <f>IF($C$12="1. godina",F7,IF($C$12="2. godina",NPV($L$2,'Izračun potpore u KR'!F7),""))</f>
        <v>0</v>
      </c>
      <c r="H7" s="109">
        <f>IFERROR($F$11*C7/$C$4,0)</f>
        <v>0</v>
      </c>
      <c r="I7" s="109">
        <f t="shared" si="0"/>
        <v>0</v>
      </c>
      <c r="J7" s="115" t="str">
        <f>IF(I7&gt;F18,"Ukupna potpora premašuje iznos u ćeliji F18; povećaj vlastito učešće ili je moguć samo manji % KR"," ")</f>
        <v xml:space="preserve"> </v>
      </c>
      <c r="K7" s="114"/>
      <c r="L7" s="113" cm="1">
        <f t="array" ref="L7">MAX(IF((C7*{0.15;0.25;0.35;0.5} + IF({0.15;0.25;0.35;0.5}=0.5, 0, C7*{0.15;0.25;0.35;0.5}*0.075)) &lt;= F18, {0.15;0.25;0.35;0.5}, 0))</f>
        <v>0.5</v>
      </c>
      <c r="M7" s="129">
        <f>IFERROR(C7*$M$2," ")</f>
        <v>0</v>
      </c>
      <c r="N7" s="129">
        <f>IF($C$12="1. godina",M7,IF($C$12="2. godina",NPV($L$2,'Izračun potpore u KR'!M7),""))</f>
        <v>0</v>
      </c>
      <c r="O7" s="129">
        <f>IFERROR($O$11*C7/$C$4,0)</f>
        <v>0</v>
      </c>
      <c r="P7" s="129">
        <f>N7+O7</f>
        <v>0</v>
      </c>
      <c r="Q7" s="120" t="str">
        <f>IF(P7&gt;F18,"Prekoračen iznos, povećaj iznos vlastitog učešća za navedenu stavku"," ")</f>
        <v xml:space="preserve"> </v>
      </c>
      <c r="X7" s="48"/>
      <c r="Y7" s="49"/>
      <c r="Z7" s="50"/>
      <c r="AB7" s="48"/>
      <c r="AC7" s="49"/>
      <c r="AD7" s="50"/>
    </row>
    <row r="8" spans="1:30">
      <c r="B8" s="72" t="s">
        <v>49</v>
      </c>
      <c r="C8" s="102"/>
      <c r="E8" s="81" t="s">
        <v>50</v>
      </c>
      <c r="F8" s="109">
        <f>IFERROR(C8*$F$2," ")</f>
        <v>0</v>
      </c>
      <c r="G8" s="109">
        <f>IF($C$12="1. godina",F8,IF($C$12="2. godina",NPV($L$2,'Izračun potpore u KR'!F8),""))</f>
        <v>0</v>
      </c>
      <c r="H8" s="109">
        <f>IFERROR($F$11*C8/$C$4,0)</f>
        <v>0</v>
      </c>
      <c r="I8" s="109">
        <f t="shared" si="0"/>
        <v>0</v>
      </c>
      <c r="J8" s="115" t="str">
        <f>IF(I8&gt;F19,"Ukupna potpora premašuje iznos u ćeliji F19; povećaj vlastito učešće ili ove troškove financiraj vlastitim sredstvima, inače je moguć samo manji % KR"," ")</f>
        <v xml:space="preserve"> </v>
      </c>
      <c r="K8" s="114"/>
      <c r="L8" s="113" cm="1">
        <f t="array" ref="L8">MAX(IF((C8*{0.15;0.25;0.35;0.5} + IF({0.15;0.25;0.35;0.5}=0.5, 0, C8*{0.15;0.25;0.35;0.5}*0.075)) &lt;= F19, {0.15;0.25;0.35;0.5}, 0))</f>
        <v>0.5</v>
      </c>
      <c r="M8" s="129">
        <f>IFERROR(C8*$M$2," ")</f>
        <v>0</v>
      </c>
      <c r="N8" s="129">
        <f>IF($C$12="1. godina",M8,IF($C$12="2. godina",NPV($L$2,'Izračun potpore u KR'!M8),""))</f>
        <v>0</v>
      </c>
      <c r="O8" s="129">
        <f>IFERROR($O$11*C8/$C$4,0)</f>
        <v>0</v>
      </c>
      <c r="P8" s="129">
        <f>N8+O8</f>
        <v>0</v>
      </c>
      <c r="Q8" s="120" t="str">
        <f>IF(P8&gt;F19,"Prekoračen iznos, povećaj iznos vlastitog učešća za navedenu stavku ili financiraj vlastitim sredstvima"," ")</f>
        <v xml:space="preserve"> </v>
      </c>
      <c r="X8" s="48"/>
      <c r="Y8" s="49"/>
      <c r="Z8" s="50"/>
      <c r="AB8" s="48"/>
      <c r="AC8" s="49"/>
      <c r="AD8" s="50"/>
    </row>
    <row r="9" spans="1:30">
      <c r="B9" s="82"/>
      <c r="E9" s="75" t="s">
        <v>51</v>
      </c>
      <c r="F9" s="110">
        <f>SUM(F5:F8)</f>
        <v>0</v>
      </c>
      <c r="G9" s="110">
        <f>SUM(G5:G8)</f>
        <v>0</v>
      </c>
      <c r="H9" s="110">
        <f>SUM(H5:H8)</f>
        <v>0</v>
      </c>
      <c r="I9" s="110">
        <f>SUM(I5:I8)</f>
        <v>0</v>
      </c>
      <c r="J9" s="114"/>
      <c r="K9" s="116"/>
      <c r="L9" s="104" cm="1">
        <f t="array" ref="L9">_xlfn.XLOOKUP(F16-H5,C5*R7:R10,R7:R10,0,-1)</f>
        <v>0</v>
      </c>
      <c r="M9" s="130">
        <f>SUM(M5:M8)</f>
        <v>0</v>
      </c>
      <c r="N9" s="130">
        <f>SUM(N5:N8)</f>
        <v>0</v>
      </c>
      <c r="O9" s="130">
        <f>SUM(O5:O8)</f>
        <v>0</v>
      </c>
      <c r="P9" s="130">
        <f>SUM(P5:P8)</f>
        <v>0</v>
      </c>
      <c r="Q9" s="120"/>
      <c r="X9" s="48"/>
      <c r="Y9" s="49"/>
      <c r="Z9" s="50"/>
      <c r="AB9" s="48"/>
      <c r="AC9" s="49"/>
      <c r="AD9" s="50"/>
    </row>
    <row r="10" spans="1:30">
      <c r="B10" s="82"/>
      <c r="D10" s="82"/>
      <c r="H10"/>
      <c r="I10"/>
      <c r="J10"/>
      <c r="K10"/>
      <c r="L10"/>
      <c r="M10"/>
      <c r="N10"/>
      <c r="O10"/>
      <c r="P10"/>
      <c r="Q10"/>
      <c r="R10"/>
      <c r="S10"/>
      <c r="X10" s="48"/>
      <c r="Y10" s="49"/>
      <c r="Z10" s="50"/>
      <c r="AB10" s="48"/>
      <c r="AC10" s="49"/>
      <c r="AD10" s="50"/>
    </row>
    <row r="11" spans="1:30" ht="15" customHeight="1">
      <c r="B11" s="64" t="s">
        <v>52</v>
      </c>
      <c r="E11" s="83" t="s">
        <v>86</v>
      </c>
      <c r="F11" s="84">
        <f>IF(F2=0.35,C4*0.05,IF(F2=0.25,C4*0.075,IF(F2=0.15,C4*0.1,C4*0.01)))</f>
        <v>0</v>
      </c>
      <c r="G11"/>
      <c r="H11" s="122" t="s">
        <v>103</v>
      </c>
      <c r="J11" s="114"/>
      <c r="K11" s="116"/>
      <c r="L11" s="124"/>
      <c r="M11" s="176" t="s">
        <v>98</v>
      </c>
      <c r="N11" s="176"/>
      <c r="O11" s="132">
        <f>IF(M2=0.35,C4*0.05,IF(M2=0.25,C4*0.075,IF(M2=0.15,C4*0.1,C4*0.01)))</f>
        <v>0</v>
      </c>
      <c r="X11" s="48"/>
      <c r="Y11" s="49"/>
      <c r="Z11" s="50"/>
      <c r="AB11" s="48"/>
      <c r="AC11" s="49"/>
      <c r="AD11" s="50"/>
    </row>
    <row r="12" spans="1:30" ht="15" customHeight="1">
      <c r="B12" s="85" t="s">
        <v>100</v>
      </c>
      <c r="C12" s="101" t="s">
        <v>53</v>
      </c>
      <c r="E12" s="75" t="s">
        <v>54</v>
      </c>
      <c r="F12" s="86">
        <f>IF(H12&lt;I31,"pogrešan datum u ćeliji H12",H31+1)</f>
        <v>3.71</v>
      </c>
      <c r="G12"/>
      <c r="H12" s="145">
        <v>46226</v>
      </c>
      <c r="J12" s="114"/>
      <c r="K12" s="116"/>
      <c r="L12" s="124"/>
      <c r="M12"/>
      <c r="X12" s="48"/>
      <c r="Y12" s="49"/>
      <c r="Z12" s="50"/>
      <c r="AB12" s="48"/>
      <c r="AC12" s="49"/>
      <c r="AD12" s="50"/>
    </row>
    <row r="13" spans="1:30" ht="14.7" customHeight="1">
      <c r="B13" s="111" t="s">
        <v>102</v>
      </c>
      <c r="C13" s="87"/>
      <c r="I13" s="112"/>
      <c r="J13" s="117"/>
      <c r="K13" s="114"/>
      <c r="L13" s="124"/>
      <c r="X13" s="48"/>
      <c r="Y13" s="49"/>
      <c r="Z13" s="50"/>
      <c r="AB13" s="48"/>
      <c r="AC13" s="49"/>
      <c r="AD13" s="50"/>
    </row>
    <row r="14" spans="1:30" ht="14.7" customHeight="1" thickBot="1">
      <c r="B14" s="82"/>
      <c r="H14" s="112"/>
      <c r="I14" s="112"/>
      <c r="J14" s="117"/>
      <c r="K14" s="114"/>
      <c r="X14" s="48"/>
      <c r="Y14" s="49"/>
      <c r="Z14" s="50"/>
      <c r="AB14" s="48"/>
      <c r="AC14" s="49"/>
      <c r="AD14" s="50"/>
    </row>
    <row r="15" spans="1:30" ht="29.7" customHeight="1" thickTop="1">
      <c r="B15" s="78" t="s">
        <v>55</v>
      </c>
      <c r="C15" s="88" t="s">
        <v>56</v>
      </c>
      <c r="E15" s="119" t="s">
        <v>104</v>
      </c>
      <c r="F15" s="80" t="s">
        <v>99</v>
      </c>
      <c r="H15" s="168" t="s">
        <v>101</v>
      </c>
      <c r="I15" s="169"/>
      <c r="J15" s="106"/>
      <c r="U15" s="163" t="s">
        <v>57</v>
      </c>
      <c r="V15" s="41">
        <v>0.15</v>
      </c>
      <c r="X15" s="165" t="s">
        <v>13</v>
      </c>
      <c r="Y15" s="166"/>
      <c r="Z15" s="167"/>
      <c r="AB15" s="165" t="s">
        <v>14</v>
      </c>
      <c r="AC15" s="166"/>
      <c r="AD15" s="167"/>
    </row>
    <row r="16" spans="1:30" ht="15.6" customHeight="1">
      <c r="B16" s="74" t="s">
        <v>58</v>
      </c>
      <c r="C16" s="89">
        <f>SUM('pomoćne tablice'!C9:D12)</f>
        <v>0.22500000000000001</v>
      </c>
      <c r="E16" s="100"/>
      <c r="F16" s="105">
        <f>C16*E16</f>
        <v>0</v>
      </c>
      <c r="H16" s="170"/>
      <c r="I16" s="171"/>
      <c r="J16" s="106"/>
      <c r="U16" s="163"/>
      <c r="V16" s="41">
        <v>0.25</v>
      </c>
      <c r="X16" s="165" t="s">
        <v>15</v>
      </c>
      <c r="Y16" s="166"/>
      <c r="Z16" s="167"/>
      <c r="AB16" s="165" t="s">
        <v>16</v>
      </c>
      <c r="AC16" s="166"/>
      <c r="AD16" s="167"/>
    </row>
    <row r="17" spans="2:35" ht="14.7" customHeight="1">
      <c r="B17" s="74" t="s">
        <v>59</v>
      </c>
      <c r="C17" s="89">
        <f>SUM('pomoćne tablice'!C15:D17)</f>
        <v>0.4</v>
      </c>
      <c r="E17" s="100"/>
      <c r="F17" s="105">
        <f>C17*E17</f>
        <v>0</v>
      </c>
      <c r="H17" s="170"/>
      <c r="I17" s="171"/>
      <c r="J17" s="106"/>
      <c r="K17" s="62"/>
      <c r="U17" s="163"/>
      <c r="V17" s="41">
        <v>0.35</v>
      </c>
      <c r="X17" s="165" t="s">
        <v>17</v>
      </c>
      <c r="Y17" s="166"/>
      <c r="Z17" s="167"/>
      <c r="AB17" s="165" t="s">
        <v>18</v>
      </c>
      <c r="AC17" s="166"/>
      <c r="AD17" s="167"/>
    </row>
    <row r="18" spans="2:35" ht="15" customHeight="1">
      <c r="B18" s="74" t="s">
        <v>60</v>
      </c>
      <c r="C18" s="89">
        <f>SUM('pomoćne tablice'!C21:D23)</f>
        <v>0.55000000000000004</v>
      </c>
      <c r="E18" s="100"/>
      <c r="F18" s="105">
        <f>C18*E18</f>
        <v>0</v>
      </c>
      <c r="H18" s="170"/>
      <c r="I18" s="171"/>
      <c r="K18" s="62"/>
      <c r="U18" s="163"/>
      <c r="V18" s="179">
        <v>0.5</v>
      </c>
      <c r="X18" s="175" t="s">
        <v>19</v>
      </c>
      <c r="Y18" s="175"/>
      <c r="Z18" s="175"/>
      <c r="AB18" s="180" t="s">
        <v>20</v>
      </c>
      <c r="AC18" s="180"/>
      <c r="AD18" s="180"/>
    </row>
    <row r="19" spans="2:35" ht="16.2" customHeight="1">
      <c r="B19" s="138" t="s">
        <v>108</v>
      </c>
      <c r="C19" s="89" t="s">
        <v>106</v>
      </c>
      <c r="E19" s="100"/>
      <c r="F19" s="105">
        <f>+(C22-C23)</f>
        <v>300000</v>
      </c>
      <c r="H19" s="170"/>
      <c r="I19" s="171"/>
      <c r="K19" s="62"/>
      <c r="U19" s="163"/>
      <c r="V19" s="179"/>
      <c r="X19" s="175"/>
      <c r="Y19" s="175"/>
      <c r="Z19" s="175"/>
      <c r="AB19" s="180"/>
      <c r="AC19" s="180"/>
      <c r="AD19" s="180"/>
    </row>
    <row r="20" spans="2:35" ht="16.2" customHeight="1">
      <c r="B20"/>
      <c r="C20"/>
      <c r="E20" s="143">
        <f>SUM(E16:E19)</f>
        <v>0</v>
      </c>
      <c r="F20" s="105" t="s">
        <v>106</v>
      </c>
      <c r="H20" s="170"/>
      <c r="I20" s="171"/>
      <c r="K20" s="62"/>
      <c r="U20" s="139"/>
      <c r="V20" s="140"/>
      <c r="X20" s="141"/>
      <c r="Y20" s="141"/>
      <c r="Z20" s="141"/>
      <c r="AB20" s="142"/>
      <c r="AC20" s="142"/>
      <c r="AD20" s="142"/>
    </row>
    <row r="21" spans="2:35" ht="14.7" customHeight="1" thickBot="1">
      <c r="B21" s="82"/>
      <c r="C21"/>
      <c r="D21"/>
      <c r="E21"/>
      <c r="F21"/>
      <c r="H21" s="172"/>
      <c r="I21" s="173"/>
      <c r="K21" s="62"/>
    </row>
    <row r="22" spans="2:35" ht="14.7" customHeight="1" thickTop="1">
      <c r="B22" s="75" t="s">
        <v>109</v>
      </c>
      <c r="C22" s="90">
        <v>300000</v>
      </c>
      <c r="D22"/>
      <c r="E22"/>
      <c r="F22"/>
      <c r="G22"/>
      <c r="H22"/>
      <c r="I22"/>
      <c r="J22"/>
      <c r="K22"/>
      <c r="L22"/>
      <c r="M22"/>
      <c r="N22"/>
      <c r="O22"/>
    </row>
    <row r="23" spans="2:35" ht="14.7" customHeight="1">
      <c r="B23" s="75" t="s">
        <v>110</v>
      </c>
      <c r="C23" s="91"/>
      <c r="D23"/>
      <c r="E23"/>
      <c r="F23"/>
      <c r="G23"/>
      <c r="H23"/>
      <c r="I23"/>
      <c r="J23"/>
      <c r="K23"/>
      <c r="L23"/>
      <c r="M23"/>
      <c r="N23"/>
      <c r="O23"/>
    </row>
    <row r="24" spans="2:35" ht="14.7" customHeight="1">
      <c r="C24" s="144"/>
      <c r="D24"/>
      <c r="E24"/>
      <c r="F24"/>
      <c r="G24"/>
      <c r="H24"/>
      <c r="I24"/>
      <c r="J24"/>
      <c r="K24"/>
      <c r="L24"/>
      <c r="M24"/>
      <c r="N24"/>
      <c r="O24"/>
    </row>
    <row r="25" spans="2:35" ht="14.7" customHeight="1">
      <c r="D25"/>
      <c r="E25"/>
      <c r="F25"/>
      <c r="G25"/>
      <c r="H25"/>
      <c r="I25"/>
      <c r="J25"/>
      <c r="K25"/>
      <c r="L25"/>
      <c r="M25"/>
      <c r="N25"/>
      <c r="O25"/>
    </row>
    <row r="26" spans="2:35" ht="14.7" customHeight="1">
      <c r="B26" s="75" t="s">
        <v>61</v>
      </c>
      <c r="C26" s="107" t="s">
        <v>62</v>
      </c>
      <c r="J26" s="62"/>
      <c r="K26" s="62"/>
      <c r="L26" s="42"/>
      <c r="M26" s="42"/>
      <c r="N26" s="42"/>
      <c r="O26" s="42"/>
      <c r="P26" s="42"/>
      <c r="Q26" s="42"/>
      <c r="R26" s="42"/>
      <c r="S26" s="42"/>
      <c r="T26" s="42"/>
      <c r="U26" s="164" t="s">
        <v>63</v>
      </c>
      <c r="V26" s="43">
        <v>0.15</v>
      </c>
      <c r="W26" s="42"/>
      <c r="X26" s="161" t="s">
        <v>24</v>
      </c>
      <c r="Y26" s="161"/>
      <c r="Z26" s="161"/>
      <c r="AA26" s="42"/>
      <c r="AB26" s="161" t="s">
        <v>25</v>
      </c>
      <c r="AC26" s="161"/>
      <c r="AD26" s="161"/>
      <c r="AE26" s="42"/>
      <c r="AF26" s="42"/>
      <c r="AG26" s="42"/>
      <c r="AH26" s="42"/>
      <c r="AI26" s="42"/>
    </row>
    <row r="27" spans="2:35" ht="14.7" customHeight="1">
      <c r="B27" s="75" t="s">
        <v>64</v>
      </c>
      <c r="C27" s="147" t="s">
        <v>30</v>
      </c>
      <c r="D27" s="148"/>
      <c r="E27" s="148"/>
      <c r="F27" s="149"/>
      <c r="J27" s="62"/>
      <c r="K27" s="62"/>
      <c r="L27" s="42"/>
      <c r="M27" s="42"/>
      <c r="N27" s="42"/>
      <c r="O27" s="42"/>
      <c r="P27" s="42"/>
      <c r="Q27" s="42"/>
      <c r="R27" s="42"/>
      <c r="S27" s="42"/>
      <c r="T27" s="42"/>
      <c r="U27" s="164"/>
      <c r="V27" s="43">
        <v>0.25</v>
      </c>
      <c r="W27" s="42"/>
      <c r="X27" s="161" t="s">
        <v>26</v>
      </c>
      <c r="Y27" s="161"/>
      <c r="Z27" s="161"/>
      <c r="AA27" s="42"/>
      <c r="AB27" s="161" t="s">
        <v>27</v>
      </c>
      <c r="AC27" s="161"/>
      <c r="AD27" s="161"/>
      <c r="AE27" s="42"/>
      <c r="AF27" s="42"/>
      <c r="AG27" s="42"/>
      <c r="AH27" s="42"/>
      <c r="AI27" s="42"/>
    </row>
    <row r="28" spans="2:35" ht="15.6" customHeight="1">
      <c r="B28" s="82"/>
      <c r="J28" s="62"/>
      <c r="K28" s="62"/>
      <c r="L28" s="42"/>
      <c r="M28" s="42"/>
      <c r="N28" s="42"/>
      <c r="O28" s="42"/>
      <c r="P28" s="42"/>
      <c r="Q28" s="42"/>
      <c r="R28" s="42"/>
      <c r="S28" s="42"/>
      <c r="T28" s="42"/>
      <c r="U28" s="164"/>
      <c r="V28" s="43">
        <v>0.35</v>
      </c>
      <c r="W28" s="42"/>
      <c r="X28" s="161" t="s">
        <v>28</v>
      </c>
      <c r="Y28" s="161"/>
      <c r="Z28" s="161"/>
      <c r="AA28" s="42"/>
      <c r="AB28" s="161" t="s">
        <v>30</v>
      </c>
      <c r="AC28" s="161"/>
      <c r="AD28" s="161"/>
      <c r="AE28" s="42"/>
      <c r="AF28" s="42"/>
      <c r="AG28" s="42"/>
      <c r="AH28" s="42"/>
      <c r="AI28" s="42"/>
    </row>
    <row r="29" spans="2:35" ht="23.55" customHeight="1">
      <c r="E29" s="92" t="str">
        <f>IF(AND(C2="MALO",C26="Proizvodna industrija"),"MaloP",IF(AND(C2="MALO",C26="Uslužni sektor"),"MaloS",IF(AND(C2="SREDNJE",C26="Proizvodna industrija"),"MALOP",IF(AND(C2="SREDNJE",C26="Uslužni sektor"),"MALOS",IF(AND(C2="VELIKO",C26="Proizvodna industrija"),"VELIKOP",IF(AND(C2="VELIKO",C26="Uslužni sektor"),"VELIKOS",""))))))</f>
        <v>MALOS</v>
      </c>
      <c r="H29" s="162" t="s">
        <v>117</v>
      </c>
      <c r="I29" s="162" t="s">
        <v>116</v>
      </c>
      <c r="J29" s="62"/>
      <c r="K29" s="62"/>
      <c r="L29" s="42"/>
      <c r="M29" s="42"/>
      <c r="N29" s="42"/>
      <c r="O29" s="42"/>
      <c r="P29" s="42"/>
      <c r="Q29" s="42"/>
      <c r="R29" s="42"/>
      <c r="S29" s="42"/>
      <c r="T29" s="42"/>
      <c r="U29" s="164"/>
      <c r="V29" s="43"/>
      <c r="W29" s="42"/>
      <c r="X29" s="54"/>
      <c r="Y29" s="55"/>
      <c r="Z29" s="56"/>
      <c r="AA29" s="42"/>
      <c r="AB29" s="57"/>
      <c r="AC29" s="57"/>
      <c r="AD29" s="57"/>
      <c r="AE29" s="42"/>
      <c r="AF29" s="42"/>
      <c r="AG29" s="42"/>
      <c r="AH29" s="42"/>
      <c r="AI29" s="42"/>
    </row>
    <row r="30" spans="2:35" ht="23.55" customHeight="1">
      <c r="D30" s="42"/>
      <c r="H30" s="162"/>
      <c r="I30" s="162"/>
      <c r="L30" s="42"/>
      <c r="M30" s="42"/>
      <c r="N30" s="42"/>
      <c r="O30" s="42"/>
      <c r="P30" s="42"/>
      <c r="Q30" s="42"/>
      <c r="R30" s="42"/>
      <c r="S30" s="42"/>
      <c r="T30" s="42"/>
      <c r="U30" s="164"/>
      <c r="V30" s="43"/>
      <c r="W30" s="42"/>
      <c r="X30" s="54"/>
      <c r="Y30" s="55"/>
      <c r="Z30" s="56"/>
      <c r="AA30" s="42"/>
      <c r="AB30" s="57"/>
      <c r="AC30" s="57"/>
      <c r="AD30" s="57"/>
      <c r="AE30" s="42"/>
      <c r="AF30" s="42"/>
      <c r="AG30" s="42"/>
      <c r="AH30" s="42"/>
      <c r="AI30" s="42"/>
    </row>
    <row r="31" spans="2:35" ht="16.2" customHeight="1">
      <c r="B31" s="42"/>
      <c r="C31" s="42"/>
      <c r="D31" s="42"/>
      <c r="E31" s="42"/>
      <c r="F31" s="42"/>
      <c r="G31" s="42"/>
      <c r="H31" s="88">
        <v>2.71</v>
      </c>
      <c r="I31" s="146">
        <v>46204</v>
      </c>
      <c r="L31" s="42"/>
      <c r="M31" s="42"/>
      <c r="N31" s="42"/>
      <c r="O31" s="42"/>
      <c r="P31" s="42"/>
      <c r="Q31" s="42"/>
      <c r="R31" s="42"/>
      <c r="S31" s="42"/>
      <c r="T31" s="42"/>
      <c r="U31" s="164"/>
      <c r="V31" s="156">
        <v>0.5</v>
      </c>
      <c r="W31" s="42"/>
      <c r="X31" s="150" t="s">
        <v>31</v>
      </c>
      <c r="Y31" s="151"/>
      <c r="Z31" s="152"/>
      <c r="AA31" s="42"/>
      <c r="AB31" s="161" t="s">
        <v>32</v>
      </c>
      <c r="AC31" s="161"/>
      <c r="AD31" s="161"/>
      <c r="AE31" s="42"/>
      <c r="AF31" s="42"/>
      <c r="AG31" s="42"/>
      <c r="AH31" s="42"/>
      <c r="AI31" s="42"/>
    </row>
    <row r="32" spans="2:35">
      <c r="B32" s="82" t="s">
        <v>65</v>
      </c>
      <c r="C32" s="82"/>
      <c r="D32" s="82"/>
      <c r="E32" s="82"/>
      <c r="F32" s="82"/>
      <c r="G32" s="44"/>
      <c r="H32" s="44"/>
      <c r="L32" s="42"/>
      <c r="M32" s="42"/>
      <c r="N32" s="42"/>
      <c r="O32" s="42"/>
      <c r="P32" s="42"/>
      <c r="Q32" s="42"/>
      <c r="R32" s="42"/>
      <c r="S32" s="42"/>
      <c r="T32" s="42"/>
      <c r="U32" s="164"/>
      <c r="V32" s="156"/>
      <c r="W32" s="42"/>
      <c r="X32" s="153"/>
      <c r="Y32" s="154"/>
      <c r="Z32" s="155"/>
      <c r="AA32" s="42"/>
      <c r="AB32" s="161"/>
      <c r="AC32" s="161"/>
      <c r="AD32" s="161"/>
      <c r="AE32" s="42"/>
      <c r="AF32" s="42"/>
      <c r="AG32" s="42"/>
      <c r="AH32" s="42"/>
      <c r="AI32" s="42"/>
    </row>
    <row r="33" spans="1:35">
      <c r="B33" s="93" t="s">
        <v>105</v>
      </c>
      <c r="C33" s="82"/>
      <c r="D33" s="82"/>
      <c r="E33" s="82"/>
      <c r="F33" s="82"/>
      <c r="G33" s="44"/>
      <c r="H33" s="44"/>
      <c r="L33" s="42"/>
      <c r="M33" s="42"/>
      <c r="N33" s="42"/>
      <c r="O33" s="42"/>
      <c r="P33" s="42"/>
      <c r="Q33" s="42"/>
      <c r="R33" s="42"/>
      <c r="S33" s="42"/>
      <c r="T33" s="42"/>
      <c r="U33" s="135"/>
      <c r="V33" s="136"/>
      <c r="W33" s="42"/>
      <c r="X33" s="137"/>
      <c r="Y33" s="137"/>
      <c r="Z33" s="137"/>
      <c r="AA33" s="42"/>
      <c r="AB33" s="137"/>
      <c r="AC33" s="137"/>
      <c r="AD33" s="137"/>
      <c r="AE33" s="42"/>
      <c r="AF33" s="42"/>
      <c r="AG33" s="42"/>
      <c r="AH33" s="42"/>
      <c r="AI33" s="42"/>
    </row>
    <row r="34" spans="1:35" ht="15.6" customHeight="1">
      <c r="B34" s="93" t="s">
        <v>66</v>
      </c>
      <c r="C34" s="82"/>
      <c r="D34" s="82"/>
      <c r="E34" s="82"/>
      <c r="F34" s="82"/>
      <c r="G34" s="44"/>
      <c r="H34" s="44"/>
      <c r="L34" s="42"/>
      <c r="M34" s="42"/>
      <c r="N34" s="42"/>
      <c r="O34" s="42"/>
      <c r="P34" s="42"/>
      <c r="Q34" s="42"/>
      <c r="R34" s="42"/>
      <c r="S34" s="42"/>
      <c r="T34" s="42"/>
      <c r="U34" s="42"/>
      <c r="V34" s="42"/>
      <c r="W34" s="42"/>
      <c r="X34" s="42"/>
      <c r="Y34" s="42"/>
      <c r="Z34" s="42"/>
      <c r="AA34" s="42"/>
      <c r="AB34" s="42"/>
      <c r="AC34" s="42"/>
      <c r="AD34" s="42"/>
      <c r="AE34" s="42"/>
      <c r="AF34" s="42"/>
      <c r="AG34" s="42"/>
      <c r="AH34" s="42"/>
      <c r="AI34" s="42"/>
    </row>
    <row r="35" spans="1:35">
      <c r="B35" s="93" t="s">
        <v>67</v>
      </c>
      <c r="C35" s="82"/>
      <c r="D35" s="82"/>
      <c r="E35" s="82"/>
      <c r="F35" s="82"/>
      <c r="G35" s="44"/>
      <c r="H35" s="44"/>
      <c r="I35" s="42"/>
      <c r="J35" s="62"/>
      <c r="K35" s="62"/>
      <c r="L35" s="42"/>
      <c r="M35" s="52"/>
      <c r="N35" s="42"/>
      <c r="O35" s="42"/>
      <c r="P35" s="42"/>
      <c r="Q35" s="42"/>
      <c r="R35" s="42"/>
      <c r="S35" s="42"/>
      <c r="T35" s="42"/>
      <c r="U35" s="42"/>
      <c r="V35" s="42"/>
      <c r="W35" s="42"/>
      <c r="X35" s="42"/>
      <c r="Y35" s="42"/>
      <c r="Z35" s="42"/>
      <c r="AA35" s="42"/>
      <c r="AB35" s="42"/>
      <c r="AC35" s="42"/>
      <c r="AD35" s="42"/>
      <c r="AE35" s="42"/>
      <c r="AF35" s="42"/>
      <c r="AG35" s="42"/>
      <c r="AH35" s="42"/>
      <c r="AI35" s="42"/>
    </row>
    <row r="36" spans="1:35" s="53" customFormat="1" ht="14.7" customHeight="1">
      <c r="A36" s="51"/>
      <c r="B36" s="160" t="s">
        <v>115</v>
      </c>
      <c r="C36" s="160"/>
      <c r="D36" s="160"/>
      <c r="E36" s="160"/>
      <c r="F36" s="160"/>
      <c r="G36" s="67"/>
      <c r="H36" s="67"/>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row>
    <row r="37" spans="1:35" s="53" customFormat="1" ht="14.7" customHeight="1">
      <c r="A37" s="51"/>
      <c r="B37" s="160" t="s">
        <v>118</v>
      </c>
      <c r="C37" s="160"/>
      <c r="D37" s="160"/>
      <c r="E37" s="160"/>
      <c r="F37" s="160"/>
      <c r="G37" s="67"/>
      <c r="H37" s="67"/>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row>
    <row r="38" spans="1:35" s="53" customFormat="1" ht="27.75" customHeight="1">
      <c r="A38" s="51"/>
      <c r="B38" s="159" t="s">
        <v>107</v>
      </c>
      <c r="C38" s="159"/>
      <c r="D38" s="159"/>
      <c r="E38" s="159"/>
      <c r="F38" s="159"/>
      <c r="G38" s="68"/>
      <c r="H38" s="68"/>
      <c r="I38" s="61"/>
      <c r="J38" s="61"/>
      <c r="K38" s="61"/>
      <c r="L38" s="52"/>
      <c r="M38" s="52"/>
      <c r="N38" s="52"/>
      <c r="O38" s="52"/>
      <c r="P38" s="52"/>
      <c r="Q38" s="52"/>
      <c r="R38" s="52"/>
      <c r="S38" s="52"/>
      <c r="T38" s="52"/>
      <c r="U38" s="52"/>
      <c r="V38" s="52"/>
      <c r="W38" s="52"/>
      <c r="X38" s="52"/>
      <c r="Y38" s="52"/>
      <c r="Z38" s="52"/>
      <c r="AA38" s="52"/>
      <c r="AB38" s="52"/>
      <c r="AC38" s="52"/>
      <c r="AD38" s="52"/>
      <c r="AE38" s="52"/>
      <c r="AF38" s="52"/>
      <c r="AG38" s="52"/>
      <c r="AH38" s="52"/>
      <c r="AI38" s="52"/>
    </row>
    <row r="39" spans="1:35" s="53" customFormat="1">
      <c r="A39" s="51"/>
      <c r="B39" s="94" t="s">
        <v>113</v>
      </c>
      <c r="C39" s="95"/>
      <c r="D39" s="95"/>
      <c r="E39" s="95"/>
      <c r="F39" s="95"/>
      <c r="G39" s="65"/>
      <c r="H39" s="65"/>
      <c r="I39" s="58"/>
      <c r="J39" s="58"/>
      <c r="K39" s="58"/>
      <c r="L39" s="52"/>
      <c r="M39" s="52"/>
      <c r="N39" s="52"/>
      <c r="O39" s="52"/>
      <c r="P39" s="52"/>
      <c r="Q39" s="52"/>
      <c r="R39" s="52"/>
      <c r="S39" s="52"/>
      <c r="T39" s="52"/>
      <c r="U39" s="52"/>
      <c r="V39" s="52"/>
      <c r="W39" s="52"/>
      <c r="X39" s="52"/>
      <c r="Y39" s="52"/>
      <c r="Z39" s="52"/>
      <c r="AA39" s="52"/>
      <c r="AB39" s="52"/>
      <c r="AC39" s="52"/>
      <c r="AD39" s="52"/>
      <c r="AE39" s="52"/>
      <c r="AF39" s="52"/>
      <c r="AG39" s="52"/>
      <c r="AH39" s="52"/>
      <c r="AI39" s="52"/>
    </row>
    <row r="40" spans="1:35" s="53" customFormat="1">
      <c r="A40" s="51"/>
      <c r="B40" s="94" t="s">
        <v>111</v>
      </c>
      <c r="C40" s="95"/>
      <c r="D40" s="95"/>
      <c r="E40" s="95"/>
      <c r="F40" s="95"/>
      <c r="G40" s="65"/>
      <c r="H40" s="65"/>
      <c r="I40" s="58"/>
      <c r="J40" s="58"/>
      <c r="K40" s="58"/>
      <c r="L40" s="52"/>
      <c r="M40" s="52"/>
      <c r="N40" s="52"/>
      <c r="O40" s="52"/>
      <c r="P40" s="52"/>
      <c r="Q40" s="52"/>
      <c r="R40" s="52"/>
      <c r="S40" s="52"/>
      <c r="T40" s="52"/>
      <c r="U40" s="52"/>
      <c r="V40" s="52"/>
      <c r="W40" s="52"/>
      <c r="X40" s="52"/>
      <c r="Y40" s="52"/>
      <c r="Z40" s="52"/>
      <c r="AA40" s="52"/>
      <c r="AB40" s="52"/>
      <c r="AC40" s="52"/>
      <c r="AD40" s="52"/>
      <c r="AE40" s="52"/>
      <c r="AF40" s="52"/>
      <c r="AG40" s="52"/>
      <c r="AH40" s="52"/>
      <c r="AI40" s="52"/>
    </row>
    <row r="41" spans="1:35" s="53" customFormat="1">
      <c r="A41" s="51"/>
      <c r="B41" s="94" t="s">
        <v>97</v>
      </c>
      <c r="C41" s="95"/>
      <c r="D41" s="95"/>
      <c r="E41" s="95"/>
      <c r="F41" s="95"/>
      <c r="G41" s="65"/>
      <c r="H41" s="65"/>
      <c r="I41" s="58"/>
      <c r="J41" s="58"/>
      <c r="K41" s="58"/>
      <c r="L41" s="52"/>
      <c r="M41" s="52"/>
      <c r="N41" s="52"/>
      <c r="O41" s="52"/>
      <c r="P41" s="52"/>
      <c r="Q41" s="52"/>
      <c r="R41" s="52"/>
      <c r="S41" s="52"/>
      <c r="T41" s="52"/>
      <c r="U41" s="52"/>
      <c r="V41" s="52"/>
      <c r="W41" s="52"/>
      <c r="X41" s="52"/>
      <c r="Y41" s="52"/>
      <c r="Z41" s="52"/>
      <c r="AA41" s="52"/>
      <c r="AB41" s="52"/>
      <c r="AC41" s="52"/>
      <c r="AD41" s="52"/>
      <c r="AE41" s="52"/>
      <c r="AF41" s="52"/>
      <c r="AG41" s="52"/>
      <c r="AH41" s="52"/>
      <c r="AI41" s="52"/>
    </row>
    <row r="42" spans="1:35" s="53" customFormat="1">
      <c r="A42" s="51"/>
      <c r="B42" s="96" t="s">
        <v>114</v>
      </c>
      <c r="C42" s="95"/>
      <c r="D42" s="95"/>
      <c r="E42" s="95"/>
      <c r="F42" s="95"/>
      <c r="G42" s="65"/>
      <c r="H42" s="65"/>
      <c r="I42" s="58"/>
      <c r="J42" s="58"/>
      <c r="K42" s="58"/>
      <c r="L42" s="52"/>
      <c r="M42" s="52"/>
      <c r="N42" s="52"/>
      <c r="O42" s="52"/>
      <c r="P42" s="52"/>
      <c r="Q42" s="52"/>
      <c r="R42" s="52"/>
      <c r="S42" s="52"/>
      <c r="T42" s="52"/>
      <c r="U42" s="52"/>
      <c r="V42" s="52"/>
      <c r="W42" s="52"/>
      <c r="X42" s="52"/>
      <c r="Y42" s="52"/>
      <c r="Z42" s="52"/>
      <c r="AA42" s="52"/>
      <c r="AB42" s="52"/>
      <c r="AC42" s="52"/>
      <c r="AD42" s="52"/>
      <c r="AE42" s="52"/>
      <c r="AF42" s="52"/>
      <c r="AG42" s="52"/>
      <c r="AH42" s="52"/>
      <c r="AI42" s="52"/>
    </row>
    <row r="43" spans="1:35" s="53" customFormat="1">
      <c r="A43" s="51"/>
      <c r="B43" s="96" t="s">
        <v>83</v>
      </c>
      <c r="C43" s="95"/>
      <c r="D43" s="95"/>
      <c r="E43" s="95"/>
      <c r="F43" s="95"/>
      <c r="G43" s="65"/>
      <c r="H43" s="65"/>
      <c r="I43" s="58"/>
      <c r="J43" s="58"/>
      <c r="K43" s="58"/>
      <c r="L43" s="52"/>
      <c r="M43" s="52"/>
      <c r="N43" s="52"/>
      <c r="O43" s="52"/>
      <c r="P43" s="52"/>
      <c r="Q43" s="52"/>
      <c r="R43" s="52"/>
      <c r="S43" s="52"/>
      <c r="T43" s="52"/>
      <c r="U43" s="52"/>
      <c r="V43" s="52"/>
      <c r="W43" s="52"/>
      <c r="X43" s="52"/>
      <c r="Y43" s="52"/>
      <c r="Z43" s="52"/>
      <c r="AA43" s="52"/>
      <c r="AB43" s="52"/>
      <c r="AC43" s="52"/>
      <c r="AD43" s="52"/>
      <c r="AE43" s="52"/>
      <c r="AF43" s="52"/>
      <c r="AG43" s="52"/>
      <c r="AH43" s="52"/>
      <c r="AI43" s="52"/>
    </row>
    <row r="44" spans="1:35" s="53" customFormat="1">
      <c r="A44" s="51"/>
      <c r="B44" s="96" t="s">
        <v>84</v>
      </c>
      <c r="C44" s="95"/>
      <c r="D44" s="95"/>
      <c r="E44" s="95"/>
      <c r="F44" s="95"/>
      <c r="G44" s="65"/>
      <c r="H44" s="65"/>
      <c r="I44" s="58"/>
      <c r="J44" s="58"/>
      <c r="K44" s="58"/>
      <c r="L44" s="52"/>
      <c r="M44" s="52"/>
      <c r="N44" s="52"/>
      <c r="O44" s="52"/>
      <c r="P44" s="52"/>
      <c r="Q44" s="52"/>
      <c r="R44" s="52"/>
      <c r="S44" s="52"/>
      <c r="T44" s="52"/>
      <c r="U44" s="52"/>
      <c r="V44" s="52"/>
      <c r="W44" s="52"/>
      <c r="X44" s="52"/>
      <c r="Y44" s="52"/>
      <c r="Z44" s="52"/>
      <c r="AA44" s="52"/>
      <c r="AB44" s="52"/>
      <c r="AC44" s="52"/>
      <c r="AD44" s="52"/>
      <c r="AE44" s="52"/>
      <c r="AF44" s="52"/>
      <c r="AG44" s="52"/>
      <c r="AH44" s="52"/>
      <c r="AI44" s="52"/>
    </row>
    <row r="45" spans="1:35" s="53" customFormat="1">
      <c r="A45" s="51"/>
      <c r="B45" s="96" t="s">
        <v>85</v>
      </c>
      <c r="C45" s="95"/>
      <c r="D45" s="95"/>
      <c r="E45" s="95"/>
      <c r="F45" s="95"/>
      <c r="G45" s="65"/>
      <c r="H45" s="65"/>
      <c r="I45" s="58"/>
      <c r="J45" s="58"/>
      <c r="K45" s="58"/>
      <c r="L45" s="52"/>
      <c r="M45" s="42"/>
      <c r="N45" s="52"/>
      <c r="O45" s="52"/>
      <c r="P45" s="52"/>
      <c r="Q45" s="52"/>
      <c r="R45" s="52"/>
      <c r="S45" s="52"/>
      <c r="T45" s="52"/>
      <c r="U45" s="52"/>
      <c r="V45" s="52"/>
      <c r="W45" s="52"/>
      <c r="X45" s="52"/>
      <c r="Y45" s="52"/>
      <c r="Z45" s="52"/>
      <c r="AA45" s="52"/>
      <c r="AB45" s="52"/>
      <c r="AC45" s="52"/>
      <c r="AD45" s="52"/>
      <c r="AE45" s="52"/>
      <c r="AF45" s="52"/>
      <c r="AG45" s="52"/>
      <c r="AH45" s="52"/>
      <c r="AI45" s="52"/>
    </row>
    <row r="46" spans="1:35" ht="31.5" customHeight="1">
      <c r="B46" s="158" t="s">
        <v>112</v>
      </c>
      <c r="C46" s="158"/>
      <c r="D46" s="158"/>
      <c r="E46" s="158"/>
      <c r="F46" s="158"/>
      <c r="G46" s="69"/>
      <c r="H46" s="69"/>
      <c r="I46" s="60"/>
      <c r="J46" s="60"/>
      <c r="K46" s="60"/>
      <c r="L46" s="42"/>
      <c r="N46" s="42"/>
      <c r="O46" s="42"/>
      <c r="P46" s="42"/>
      <c r="Q46" s="42"/>
      <c r="R46" s="42"/>
      <c r="S46" s="42"/>
      <c r="T46" s="42"/>
      <c r="U46" s="42"/>
      <c r="V46" s="42"/>
      <c r="W46" s="42"/>
      <c r="X46" s="42"/>
      <c r="Y46" s="42"/>
      <c r="Z46" s="42"/>
      <c r="AA46" s="42"/>
      <c r="AB46" s="42"/>
      <c r="AC46" s="42"/>
      <c r="AD46" s="42"/>
      <c r="AE46" s="42"/>
      <c r="AF46" s="42"/>
      <c r="AG46" s="42"/>
      <c r="AH46" s="42"/>
      <c r="AI46" s="42"/>
    </row>
    <row r="47" spans="1:35" ht="101.25" hidden="1" customHeight="1">
      <c r="B47" s="157" t="s">
        <v>68</v>
      </c>
      <c r="C47" s="157"/>
      <c r="D47" s="157"/>
      <c r="E47" s="157"/>
      <c r="F47" s="157"/>
      <c r="G47" s="59"/>
      <c r="H47" s="59"/>
      <c r="I47" s="59"/>
      <c r="J47" s="59"/>
      <c r="K47" s="59"/>
      <c r="AE47" s="37" t="s">
        <v>69</v>
      </c>
    </row>
    <row r="48" spans="1:35" ht="15" hidden="1" customHeight="1">
      <c r="B48" s="157"/>
      <c r="C48" s="157"/>
      <c r="D48" s="157"/>
      <c r="E48" s="157"/>
      <c r="F48" s="157"/>
      <c r="G48" s="59"/>
      <c r="H48" s="59"/>
      <c r="I48" s="59"/>
      <c r="J48" s="59"/>
      <c r="K48" s="59"/>
    </row>
    <row r="49" spans="2:11" ht="15" hidden="1" customHeight="1">
      <c r="B49" s="157"/>
      <c r="C49" s="157"/>
      <c r="D49" s="157"/>
      <c r="E49" s="157"/>
      <c r="F49" s="157"/>
      <c r="G49" s="59"/>
      <c r="H49" s="59"/>
      <c r="I49" s="59"/>
      <c r="J49" s="59"/>
      <c r="K49" s="59"/>
    </row>
    <row r="50" spans="2:11" ht="15" hidden="1" customHeight="1">
      <c r="B50" s="157"/>
      <c r="C50" s="157"/>
      <c r="D50" s="157"/>
      <c r="E50" s="157"/>
      <c r="F50" s="157"/>
      <c r="G50" s="59"/>
      <c r="H50" s="59"/>
      <c r="I50" s="59"/>
      <c r="J50" s="59"/>
      <c r="K50" s="59"/>
    </row>
    <row r="51" spans="2:11" ht="15" hidden="1" customHeight="1">
      <c r="B51" s="157"/>
      <c r="C51" s="157"/>
      <c r="D51" s="157"/>
      <c r="E51" s="157"/>
      <c r="F51" s="157"/>
      <c r="G51" s="59"/>
      <c r="H51" s="59"/>
      <c r="I51" s="59"/>
      <c r="J51" s="59"/>
      <c r="K51" s="59"/>
    </row>
    <row r="52" spans="2:11" ht="15" hidden="1" customHeight="1">
      <c r="B52" s="157"/>
      <c r="C52" s="157"/>
      <c r="D52" s="157"/>
      <c r="E52" s="157"/>
      <c r="F52" s="157"/>
      <c r="G52" s="59"/>
      <c r="H52" s="59"/>
      <c r="I52" s="59"/>
      <c r="J52" s="59"/>
      <c r="K52" s="59"/>
    </row>
    <row r="53" spans="2:11" ht="15" hidden="1" customHeight="1">
      <c r="B53" s="157"/>
      <c r="C53" s="157"/>
      <c r="D53" s="157"/>
      <c r="E53" s="157"/>
      <c r="F53" s="157"/>
      <c r="G53" s="59"/>
      <c r="H53" s="59"/>
      <c r="I53" s="59"/>
      <c r="J53" s="59"/>
      <c r="K53" s="59"/>
    </row>
    <row r="54" spans="2:11" ht="15" hidden="1" customHeight="1">
      <c r="B54" s="157"/>
      <c r="C54" s="157"/>
      <c r="D54" s="157"/>
      <c r="E54" s="157"/>
      <c r="F54" s="157"/>
      <c r="G54" s="59"/>
      <c r="H54" s="59"/>
      <c r="I54" s="59"/>
      <c r="J54" s="59"/>
      <c r="K54" s="59"/>
    </row>
    <row r="55" spans="2:11" ht="15" hidden="1" customHeight="1">
      <c r="B55" s="157"/>
      <c r="C55" s="157"/>
      <c r="D55" s="157"/>
      <c r="E55" s="157"/>
      <c r="F55" s="157"/>
      <c r="G55" s="59"/>
      <c r="H55" s="59"/>
      <c r="I55" s="59"/>
      <c r="J55" s="59"/>
      <c r="K55" s="59"/>
    </row>
    <row r="56" spans="2:11" ht="15" hidden="1" customHeight="1">
      <c r="B56" s="157"/>
      <c r="C56" s="157"/>
      <c r="D56" s="157"/>
      <c r="E56" s="157"/>
      <c r="F56" s="157"/>
      <c r="G56" s="59"/>
      <c r="H56" s="59"/>
      <c r="I56" s="59"/>
      <c r="J56" s="59"/>
      <c r="K56" s="59"/>
    </row>
    <row r="57" spans="2:11">
      <c r="B57" s="82"/>
    </row>
  </sheetData>
  <mergeCells count="34">
    <mergeCell ref="H15:I21"/>
    <mergeCell ref="AB4:AD4"/>
    <mergeCell ref="X18:Z19"/>
    <mergeCell ref="M11:N11"/>
    <mergeCell ref="H1:J2"/>
    <mergeCell ref="V18:V19"/>
    <mergeCell ref="X4:Z4"/>
    <mergeCell ref="AB18:AD19"/>
    <mergeCell ref="O1:P1"/>
    <mergeCell ref="AB31:AD32"/>
    <mergeCell ref="U15:U19"/>
    <mergeCell ref="U26:U32"/>
    <mergeCell ref="X16:Z16"/>
    <mergeCell ref="X17:Z17"/>
    <mergeCell ref="X15:Z15"/>
    <mergeCell ref="X26:Z26"/>
    <mergeCell ref="AB26:AD26"/>
    <mergeCell ref="AB27:AD27"/>
    <mergeCell ref="AB28:AD28"/>
    <mergeCell ref="AB15:AD15"/>
    <mergeCell ref="AB16:AD16"/>
    <mergeCell ref="AB17:AD17"/>
    <mergeCell ref="C27:F27"/>
    <mergeCell ref="X31:Z32"/>
    <mergeCell ref="V31:V32"/>
    <mergeCell ref="B47:F56"/>
    <mergeCell ref="B46:F46"/>
    <mergeCell ref="B38:F38"/>
    <mergeCell ref="B36:F36"/>
    <mergeCell ref="X27:Z27"/>
    <mergeCell ref="X28:Z28"/>
    <mergeCell ref="H29:H30"/>
    <mergeCell ref="I29:I30"/>
    <mergeCell ref="B37:F37"/>
  </mergeCells>
  <phoneticPr fontId="42" type="noConversion"/>
  <conditionalFormatting sqref="G2">
    <cfRule type="expression" dxfId="7" priority="14">
      <formula>$G$2="NE"</formula>
    </cfRule>
    <cfRule type="containsText" dxfId="6" priority="20" operator="containsText" text="NE">
      <formula>NOT(ISERROR(SEARCH("NE",G2)))</formula>
    </cfRule>
    <cfRule type="containsText" dxfId="5" priority="21" operator="containsText" text="NE">
      <formula>NOT(ISERROR(SEARCH("NE",G2)))</formula>
    </cfRule>
    <cfRule type="containsText" dxfId="4" priority="22" operator="containsText" text="NE">
      <formula>NOT(ISERROR(SEARCH("NE",G2)))</formula>
    </cfRule>
  </conditionalFormatting>
  <conditionalFormatting sqref="I5">
    <cfRule type="expression" dxfId="3" priority="1">
      <formula>$I$5&gt;$F$16</formula>
    </cfRule>
  </conditionalFormatting>
  <conditionalFormatting sqref="I6">
    <cfRule type="expression" dxfId="2" priority="4">
      <formula>$I$6&gt;$F$17</formula>
    </cfRule>
  </conditionalFormatting>
  <conditionalFormatting sqref="I7">
    <cfRule type="expression" dxfId="1" priority="3">
      <formula>$I$7&gt;$F$18</formula>
    </cfRule>
  </conditionalFormatting>
  <conditionalFormatting sqref="I8">
    <cfRule type="expression" dxfId="0" priority="2">
      <formula>$I$8&gt;$F$19</formula>
    </cfRule>
  </conditionalFormatting>
  <dataValidations count="6">
    <dataValidation type="list" allowBlank="1" showInputMessage="1" showErrorMessage="1" sqref="C26" xr:uid="{4D9C8E0B-275F-46D1-84F1-04BD815056C9}">
      <formula1>indsektor</formula1>
    </dataValidation>
    <dataValidation type="list" allowBlank="1" showInputMessage="1" showErrorMessage="1" sqref="C12" xr:uid="{F86897B4-F7E3-40DD-8BF4-71733183BE97}">
      <formula1>godine</formula1>
    </dataValidation>
    <dataValidation type="list" allowBlank="1" showInputMessage="1" showErrorMessage="1" sqref="C27:D27" xr:uid="{D8D8AD0D-1386-4185-9CA8-5A219FE822F5}">
      <formula1>INDIRECT(E29)</formula1>
    </dataValidation>
    <dataValidation type="list" allowBlank="1" showInputMessage="1" showErrorMessage="1" sqref="E27" xr:uid="{EC5D47E8-2C6B-40B6-A0DD-31F595621E7F}">
      <formula1>INDIRECT(L29)</formula1>
    </dataValidation>
    <dataValidation type="list" allowBlank="1" showInputMessage="1" showErrorMessage="1" sqref="F27" xr:uid="{86E209E2-60BF-4C5F-BFCE-F66A9332955A}">
      <formula1>INDIRECT(M28)</formula1>
    </dataValidation>
    <dataValidation type="whole" operator="lessThanOrEqual" allowBlank="1" showInputMessage="1" showErrorMessage="1" errorTitle="Pogrešan unos!" error="Iznos ne može biti veći od 300.000 eura" sqref="C23:C24" xr:uid="{C87D3D17-6F70-4956-A786-D261712C5726}">
      <formula1>300000</formula1>
    </dataValidation>
  </dataValidations>
  <hyperlinks>
    <hyperlink ref="B16" location="GBER!A1" display="Potpora iz članka 38" xr:uid="{7CF0ACB5-943F-4ADB-836F-D8F46661898F}"/>
    <hyperlink ref="B17" location="GBER!A1" display="Potpora iz članka 38.a" xr:uid="{09DF8ED1-A12D-4C98-A8F6-B9CD4256E350}"/>
    <hyperlink ref="B18" location="GBER!A1" display="Potpora iz članka 41." xr:uid="{972128D9-B58C-4AC5-9136-706304E0187A}"/>
    <hyperlink ref="B19" location="GBER!A1" display="Potpora iz članka 41." xr:uid="{7C76CEE9-CBA9-40F6-9CDF-34032D5B2170}"/>
  </hyperlinks>
  <pageMargins left="0.70866141732283472" right="0.70866141732283472" top="0.74803149606299213" bottom="0.74803149606299213" header="0.31496062992125984" footer="0.31496062992125984"/>
  <pageSetup paperSize="9" scale="70" orientation="landscape" r:id="rId1"/>
  <ignoredErrors>
    <ignoredError sqref="F7:F8" unlockedFormula="1"/>
  </ignoredError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339E3127-5D7A-41A1-8514-EF192739E87C}">
          <x14:formula1>
            <xm:f>'pomoćne tablice'!$B$3:$B$5</xm:f>
          </x14:formula1>
          <xm:sqref>C2</xm:sqref>
        </x14:dataValidation>
        <x14:dataValidation type="list" allowBlank="1" showInputMessage="1" showErrorMessage="1" xr:uid="{BBFFC314-FD33-4D88-AA69-3B3DCE1F68CB}">
          <x14:formula1>
            <xm:f>'pomoćne tablice'!$C$2:$D$2</xm:f>
          </x14:formula1>
          <xm:sqref>C3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009CB-B472-474E-8373-E7BAAD9A3BEA}">
  <dimension ref="A1:DC447"/>
  <sheetViews>
    <sheetView workbookViewId="0"/>
  </sheetViews>
  <sheetFormatPr defaultRowHeight="14.4"/>
  <cols>
    <col min="1" max="1" width="3.21875" customWidth="1"/>
    <col min="2" max="2" width="20.21875" bestFit="1" customWidth="1"/>
    <col min="11" max="11" width="3.44140625" customWidth="1"/>
    <col min="24" max="24" width="15.21875" customWidth="1"/>
    <col min="25" max="25" width="4" customWidth="1"/>
    <col min="37" max="37" width="8.77734375" customWidth="1"/>
    <col min="38" max="38" width="9.21875" hidden="1" customWidth="1"/>
    <col min="39" max="39" width="4.44140625" customWidth="1"/>
    <col min="40" max="40" width="2.44140625" customWidth="1"/>
    <col min="41" max="107" width="9.21875" style="45"/>
  </cols>
  <sheetData>
    <row r="1" spans="1:40">
      <c r="A1" s="45"/>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row>
    <row r="2" spans="1:40">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row>
    <row r="3" spans="1:40">
      <c r="A3" s="45"/>
      <c r="B3" s="46" t="s">
        <v>70</v>
      </c>
      <c r="C3" s="45"/>
      <c r="D3" s="45"/>
      <c r="E3" s="45"/>
      <c r="F3" s="45"/>
      <c r="G3" s="45"/>
      <c r="H3" s="45"/>
      <c r="I3" s="45"/>
      <c r="J3" s="45"/>
      <c r="K3" s="45"/>
      <c r="L3" s="46" t="s">
        <v>59</v>
      </c>
      <c r="M3" s="45"/>
      <c r="N3" s="45"/>
      <c r="O3" s="45"/>
      <c r="P3" s="45"/>
      <c r="Q3" s="45"/>
      <c r="R3" s="45"/>
      <c r="S3" s="45"/>
      <c r="T3" s="45"/>
      <c r="U3" s="45"/>
      <c r="V3" s="45"/>
      <c r="W3" s="45"/>
      <c r="X3" s="45"/>
      <c r="Y3" s="45"/>
      <c r="Z3" s="46" t="s">
        <v>60</v>
      </c>
      <c r="AA3" s="45"/>
      <c r="AB3" s="45"/>
      <c r="AC3" s="45"/>
      <c r="AD3" s="45"/>
      <c r="AE3" s="45"/>
      <c r="AF3" s="45"/>
      <c r="AG3" s="45"/>
      <c r="AH3" s="45"/>
      <c r="AI3" s="45"/>
      <c r="AJ3" s="45"/>
      <c r="AK3" s="45"/>
      <c r="AL3" s="45"/>
      <c r="AM3" s="45"/>
      <c r="AN3" s="45"/>
    </row>
    <row r="4" spans="1:40" ht="24" customHeight="1">
      <c r="A4" s="45"/>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row>
    <row r="5" spans="1:40" ht="409.5" customHeight="1">
      <c r="B5" s="245" t="s">
        <v>71</v>
      </c>
      <c r="C5" s="246"/>
      <c r="D5" s="246"/>
      <c r="E5" s="246"/>
      <c r="F5" s="246"/>
      <c r="G5" s="246"/>
      <c r="H5" s="246"/>
      <c r="I5" s="246"/>
      <c r="J5" s="247"/>
      <c r="L5" s="263" t="s">
        <v>72</v>
      </c>
      <c r="M5" s="264"/>
      <c r="N5" s="264"/>
      <c r="O5" s="264"/>
      <c r="P5" s="264"/>
      <c r="Q5" s="264"/>
      <c r="R5" s="264"/>
      <c r="S5" s="264"/>
      <c r="T5" s="264"/>
      <c r="U5" s="264"/>
      <c r="V5" s="264"/>
      <c r="W5" s="264"/>
      <c r="X5" s="265"/>
      <c r="Z5" s="254" t="s">
        <v>73</v>
      </c>
      <c r="AA5" s="255"/>
      <c r="AB5" s="255"/>
      <c r="AC5" s="255"/>
      <c r="AD5" s="255"/>
      <c r="AE5" s="255"/>
      <c r="AF5" s="255"/>
      <c r="AG5" s="255"/>
      <c r="AH5" s="255"/>
      <c r="AI5" s="255"/>
      <c r="AJ5" s="256"/>
      <c r="AK5" s="47"/>
      <c r="AL5" s="47"/>
      <c r="AM5" s="47"/>
      <c r="AN5" s="47"/>
    </row>
    <row r="6" spans="1:40" ht="409.5" customHeight="1">
      <c r="A6" s="244"/>
      <c r="B6" s="248"/>
      <c r="C6" s="249"/>
      <c r="D6" s="249"/>
      <c r="E6" s="249"/>
      <c r="F6" s="249"/>
      <c r="G6" s="249"/>
      <c r="H6" s="249"/>
      <c r="I6" s="249"/>
      <c r="J6" s="250"/>
      <c r="K6" s="244"/>
      <c r="L6" s="266"/>
      <c r="M6" s="267"/>
      <c r="N6" s="267"/>
      <c r="O6" s="267"/>
      <c r="P6" s="267"/>
      <c r="Q6" s="267"/>
      <c r="R6" s="267"/>
      <c r="S6" s="267"/>
      <c r="T6" s="267"/>
      <c r="U6" s="267"/>
      <c r="V6" s="267"/>
      <c r="W6" s="267"/>
      <c r="X6" s="268"/>
      <c r="Y6" s="272"/>
      <c r="Z6" s="257"/>
      <c r="AA6" s="258"/>
      <c r="AB6" s="258"/>
      <c r="AC6" s="258"/>
      <c r="AD6" s="258"/>
      <c r="AE6" s="258"/>
      <c r="AF6" s="258"/>
      <c r="AG6" s="258"/>
      <c r="AH6" s="258"/>
      <c r="AI6" s="258"/>
      <c r="AJ6" s="259"/>
      <c r="AK6" s="47"/>
      <c r="AL6" s="47"/>
      <c r="AM6" s="47"/>
      <c r="AN6" s="47"/>
    </row>
    <row r="7" spans="1:40" ht="120" customHeight="1">
      <c r="A7" s="244"/>
      <c r="B7" s="251"/>
      <c r="C7" s="252"/>
      <c r="D7" s="252"/>
      <c r="E7" s="252"/>
      <c r="F7" s="252"/>
      <c r="G7" s="252"/>
      <c r="H7" s="252"/>
      <c r="I7" s="252"/>
      <c r="J7" s="253"/>
      <c r="K7" s="244"/>
      <c r="L7" s="269"/>
      <c r="M7" s="270"/>
      <c r="N7" s="270"/>
      <c r="O7" s="270"/>
      <c r="P7" s="270"/>
      <c r="Q7" s="270"/>
      <c r="R7" s="270"/>
      <c r="S7" s="270"/>
      <c r="T7" s="270"/>
      <c r="U7" s="270"/>
      <c r="V7" s="270"/>
      <c r="W7" s="270"/>
      <c r="X7" s="271"/>
      <c r="Y7" s="272"/>
      <c r="Z7" s="260"/>
      <c r="AA7" s="261"/>
      <c r="AB7" s="261"/>
      <c r="AC7" s="261"/>
      <c r="AD7" s="261"/>
      <c r="AE7" s="261"/>
      <c r="AF7" s="261"/>
      <c r="AG7" s="261"/>
      <c r="AH7" s="261"/>
      <c r="AI7" s="261"/>
      <c r="AJ7" s="262"/>
      <c r="AK7" s="47"/>
      <c r="AL7" s="47"/>
      <c r="AM7" s="47"/>
      <c r="AN7" s="47"/>
    </row>
    <row r="8" spans="1:40" s="45" customFormat="1"/>
    <row r="9" spans="1:40" s="45" customFormat="1"/>
    <row r="10" spans="1:40" s="45" customFormat="1"/>
    <row r="11" spans="1:40" s="45" customFormat="1"/>
    <row r="12" spans="1:40" s="45" customFormat="1"/>
    <row r="13" spans="1:40" s="45" customFormat="1"/>
    <row r="14" spans="1:40" s="45" customFormat="1"/>
    <row r="15" spans="1:40" s="45" customFormat="1"/>
    <row r="16" spans="1:40" s="45" customFormat="1"/>
    <row r="17" s="45" customFormat="1"/>
    <row r="18" s="45" customFormat="1"/>
    <row r="19" s="45" customFormat="1"/>
    <row r="20" s="45" customFormat="1"/>
    <row r="21" s="45" customFormat="1"/>
    <row r="22" s="45" customFormat="1"/>
    <row r="23" s="45" customFormat="1"/>
    <row r="24" s="45" customFormat="1"/>
    <row r="25" s="45" customFormat="1"/>
    <row r="26" s="45" customFormat="1"/>
    <row r="27" s="45" customFormat="1"/>
    <row r="28" s="45" customFormat="1"/>
    <row r="29" s="45" customFormat="1"/>
    <row r="30" s="45" customFormat="1"/>
    <row r="31" s="45" customFormat="1"/>
    <row r="32" s="45" customFormat="1"/>
    <row r="33" s="45" customFormat="1"/>
    <row r="34" s="45" customFormat="1"/>
    <row r="35" s="45" customFormat="1"/>
    <row r="36" s="45" customFormat="1"/>
    <row r="37" s="45" customFormat="1"/>
    <row r="38" s="45" customFormat="1"/>
    <row r="39" s="45" customFormat="1"/>
    <row r="40" s="45" customFormat="1"/>
    <row r="41" s="45" customFormat="1"/>
    <row r="42" s="45" customFormat="1"/>
    <row r="43" s="45" customFormat="1"/>
    <row r="44" s="45" customFormat="1"/>
    <row r="45" s="45" customFormat="1"/>
    <row r="46" s="45" customFormat="1"/>
    <row r="47" s="45" customFormat="1"/>
    <row r="48" s="45" customFormat="1"/>
    <row r="49" s="45" customFormat="1"/>
    <row r="50" s="45" customFormat="1"/>
    <row r="51" s="45" customFormat="1"/>
    <row r="52" s="45" customFormat="1"/>
    <row r="53" s="45" customFormat="1"/>
    <row r="54" s="45" customFormat="1"/>
    <row r="55" s="45" customFormat="1"/>
    <row r="56" s="45" customFormat="1"/>
    <row r="57" s="45" customFormat="1"/>
    <row r="58" s="45" customFormat="1"/>
    <row r="59" s="45" customFormat="1"/>
    <row r="60" s="45" customFormat="1"/>
    <row r="61" s="45" customFormat="1"/>
    <row r="62" s="45" customFormat="1"/>
    <row r="63" s="45" customFormat="1"/>
    <row r="64" s="45" customFormat="1"/>
    <row r="65" s="45" customFormat="1"/>
    <row r="66" s="45" customFormat="1"/>
    <row r="67" s="45" customFormat="1"/>
    <row r="68" s="45" customFormat="1"/>
    <row r="69" s="45" customFormat="1"/>
    <row r="70" s="45" customFormat="1"/>
    <row r="71" s="45" customFormat="1"/>
    <row r="72" s="45" customFormat="1"/>
    <row r="73" s="45" customFormat="1"/>
    <row r="74" s="45" customFormat="1"/>
    <row r="75" s="45" customFormat="1"/>
    <row r="76" s="45" customFormat="1"/>
    <row r="77" s="45" customFormat="1"/>
    <row r="78" s="45" customFormat="1"/>
    <row r="79" s="45" customFormat="1"/>
    <row r="80" s="45" customFormat="1"/>
    <row r="81" s="45" customFormat="1"/>
    <row r="82" s="45" customFormat="1"/>
    <row r="83" s="45" customFormat="1"/>
    <row r="84" s="45" customFormat="1"/>
    <row r="85" s="45" customFormat="1"/>
    <row r="86" s="45" customFormat="1"/>
    <row r="87" s="45" customFormat="1"/>
    <row r="88" s="45" customFormat="1"/>
    <row r="89" s="45" customFormat="1"/>
    <row r="90" s="45" customFormat="1"/>
    <row r="91" s="45" customFormat="1"/>
    <row r="92" s="45" customFormat="1"/>
    <row r="93" s="45" customFormat="1"/>
    <row r="94" s="45" customFormat="1"/>
    <row r="95" s="45" customFormat="1"/>
    <row r="96" s="45" customFormat="1"/>
    <row r="97" s="45" customFormat="1"/>
    <row r="98" s="45" customFormat="1"/>
    <row r="99" s="45" customFormat="1"/>
    <row r="100" s="45" customFormat="1"/>
    <row r="101" s="45" customFormat="1"/>
    <row r="102" s="45" customFormat="1"/>
    <row r="103" s="45" customFormat="1"/>
    <row r="104" s="45" customFormat="1"/>
    <row r="105" s="45" customFormat="1"/>
    <row r="106" s="45" customFormat="1"/>
    <row r="107" s="45" customFormat="1"/>
    <row r="108" s="45" customFormat="1"/>
    <row r="109" s="45" customFormat="1"/>
    <row r="110" s="45" customFormat="1"/>
    <row r="111" s="45" customFormat="1"/>
    <row r="112" s="45" customFormat="1"/>
    <row r="113" s="45" customFormat="1"/>
    <row r="114" s="45" customFormat="1"/>
    <row r="115" s="45" customFormat="1"/>
    <row r="116" s="45" customFormat="1"/>
    <row r="117" s="45" customFormat="1"/>
    <row r="118" s="45" customFormat="1"/>
    <row r="119" s="45" customFormat="1"/>
    <row r="120" s="45" customFormat="1"/>
    <row r="121" s="45" customFormat="1"/>
    <row r="122" s="45" customFormat="1"/>
    <row r="123" s="45" customFormat="1"/>
    <row r="124" s="45" customFormat="1"/>
    <row r="125" s="45" customFormat="1"/>
    <row r="126" s="45" customFormat="1"/>
    <row r="127" s="45" customFormat="1"/>
    <row r="128" s="45" customFormat="1"/>
    <row r="129" s="45" customFormat="1"/>
    <row r="130" s="45" customFormat="1"/>
    <row r="131" s="45" customFormat="1"/>
    <row r="132" s="45" customFormat="1"/>
    <row r="133" s="45" customFormat="1"/>
    <row r="134" s="45" customFormat="1"/>
    <row r="135" s="45" customFormat="1"/>
    <row r="136" s="45" customFormat="1"/>
    <row r="137" s="45" customFormat="1"/>
    <row r="138" s="45" customFormat="1"/>
    <row r="139" s="45" customFormat="1"/>
    <row r="140" s="45" customFormat="1"/>
    <row r="141" s="45" customFormat="1"/>
    <row r="142" s="45" customFormat="1"/>
    <row r="143" s="45" customFormat="1"/>
    <row r="144" s="45" customFormat="1"/>
    <row r="145" s="45" customFormat="1"/>
    <row r="146" s="45" customFormat="1"/>
    <row r="147" s="45" customFormat="1"/>
    <row r="148" s="45" customFormat="1"/>
    <row r="149" s="45" customFormat="1"/>
    <row r="150" s="45" customFormat="1"/>
    <row r="151" s="45" customFormat="1"/>
    <row r="152" s="45" customFormat="1"/>
    <row r="153" s="45" customFormat="1"/>
    <row r="154" s="45" customFormat="1"/>
    <row r="155" s="45" customFormat="1"/>
    <row r="156" s="45" customFormat="1"/>
    <row r="157" s="45" customFormat="1"/>
    <row r="158" s="45" customFormat="1"/>
    <row r="159" s="45" customFormat="1"/>
    <row r="160" s="45" customFormat="1"/>
    <row r="161" s="45" customFormat="1"/>
    <row r="162" s="45" customFormat="1"/>
    <row r="163" s="45" customFormat="1"/>
    <row r="164" s="45" customFormat="1"/>
    <row r="165" s="45" customFormat="1"/>
    <row r="166" s="45" customFormat="1"/>
    <row r="167" s="45" customFormat="1"/>
    <row r="168" s="45" customFormat="1"/>
    <row r="169" s="45" customFormat="1"/>
    <row r="170" s="45" customFormat="1"/>
    <row r="171" s="45" customFormat="1"/>
    <row r="172" s="45" customFormat="1"/>
    <row r="173" s="45" customFormat="1"/>
    <row r="174" s="45" customFormat="1"/>
    <row r="175" s="45" customFormat="1"/>
    <row r="176" s="45" customFormat="1"/>
    <row r="177" s="45" customFormat="1"/>
    <row r="178" s="45" customFormat="1"/>
    <row r="179" s="45" customFormat="1"/>
    <row r="180" s="45" customFormat="1"/>
    <row r="181" s="45" customFormat="1"/>
    <row r="182" s="45" customFormat="1"/>
    <row r="183" s="45" customFormat="1"/>
    <row r="184" s="45" customFormat="1"/>
    <row r="185" s="45" customFormat="1"/>
    <row r="186" s="45" customFormat="1"/>
    <row r="187" s="45" customFormat="1"/>
    <row r="188" s="45" customFormat="1"/>
    <row r="189" s="45" customFormat="1"/>
    <row r="190" s="45" customFormat="1"/>
    <row r="191" s="45" customFormat="1"/>
    <row r="192" s="45" customFormat="1"/>
    <row r="193" s="45" customFormat="1"/>
    <row r="194" s="45" customFormat="1"/>
    <row r="195" s="45" customFormat="1"/>
    <row r="196" s="45" customFormat="1"/>
    <row r="197" s="45" customFormat="1"/>
    <row r="198" s="45" customFormat="1"/>
    <row r="199" s="45" customFormat="1"/>
    <row r="200" s="45" customFormat="1"/>
    <row r="201" s="45" customFormat="1"/>
    <row r="202" s="45" customFormat="1"/>
    <row r="203" s="45" customFormat="1"/>
    <row r="204" s="45" customFormat="1"/>
    <row r="205" s="45" customFormat="1"/>
    <row r="206" s="45" customFormat="1"/>
    <row r="207" s="45" customFormat="1"/>
    <row r="208" s="45" customFormat="1"/>
    <row r="209" s="45" customFormat="1"/>
    <row r="210" s="45" customFormat="1"/>
    <row r="211" s="45" customFormat="1"/>
    <row r="212" s="45" customFormat="1"/>
    <row r="213" s="45" customFormat="1"/>
    <row r="214" s="45" customFormat="1"/>
    <row r="215" s="45" customFormat="1"/>
    <row r="216" s="45" customFormat="1"/>
    <row r="217" s="45" customFormat="1"/>
    <row r="218" s="45" customFormat="1"/>
    <row r="219" s="45" customFormat="1"/>
    <row r="220" s="45" customFormat="1"/>
    <row r="221" s="45" customFormat="1"/>
    <row r="222" s="45" customFormat="1"/>
    <row r="223" s="45" customFormat="1"/>
    <row r="224" s="45" customFormat="1"/>
    <row r="225" s="45" customFormat="1"/>
    <row r="226" s="45" customFormat="1"/>
    <row r="227" s="45" customFormat="1"/>
    <row r="228" s="45" customFormat="1"/>
    <row r="229" s="45" customFormat="1"/>
    <row r="230" s="45" customFormat="1"/>
    <row r="231" s="45" customFormat="1"/>
    <row r="232" s="45" customFormat="1"/>
    <row r="233" s="45" customFormat="1"/>
    <row r="234" s="45" customFormat="1"/>
    <row r="235" s="45" customFormat="1"/>
    <row r="236" s="45" customFormat="1"/>
    <row r="237" s="45" customFormat="1"/>
    <row r="238" s="45" customFormat="1"/>
    <row r="239" s="45" customFormat="1"/>
    <row r="240" s="45" customFormat="1"/>
    <row r="241" s="45" customFormat="1"/>
    <row r="242" s="45" customFormat="1"/>
    <row r="243" s="45" customFormat="1"/>
    <row r="244" s="45" customFormat="1"/>
    <row r="245" s="45" customFormat="1"/>
    <row r="246" s="45" customFormat="1"/>
    <row r="247" s="45" customFormat="1"/>
    <row r="248" s="45" customFormat="1"/>
    <row r="249" s="45" customFormat="1"/>
    <row r="250" s="45" customFormat="1"/>
    <row r="251" s="45" customFormat="1"/>
    <row r="252" s="45" customFormat="1"/>
    <row r="253" s="45" customFormat="1"/>
    <row r="254" s="45" customFormat="1"/>
    <row r="255" s="45" customFormat="1"/>
    <row r="256" s="45" customFormat="1"/>
    <row r="257" s="45" customFormat="1"/>
    <row r="258" s="45" customFormat="1"/>
    <row r="259" s="45" customFormat="1"/>
    <row r="260" s="45" customFormat="1"/>
    <row r="261" s="45" customFormat="1"/>
    <row r="262" s="45" customFormat="1"/>
    <row r="263" s="45" customFormat="1"/>
    <row r="264" s="45" customFormat="1"/>
    <row r="265" s="45" customFormat="1"/>
    <row r="266" s="45" customFormat="1"/>
    <row r="267" s="45" customFormat="1"/>
    <row r="268" s="45" customFormat="1"/>
    <row r="269" s="45" customFormat="1"/>
    <row r="270" s="45" customFormat="1"/>
    <row r="271" s="45" customFormat="1"/>
    <row r="272" s="45" customFormat="1"/>
    <row r="273" s="45" customFormat="1"/>
    <row r="274" s="45" customFormat="1"/>
    <row r="275" s="45" customFormat="1"/>
    <row r="276" s="45" customFormat="1"/>
    <row r="277" s="45" customFormat="1"/>
    <row r="278" s="45" customFormat="1"/>
    <row r="279" s="45" customFormat="1"/>
    <row r="280" s="45" customFormat="1"/>
    <row r="281" s="45" customFormat="1"/>
    <row r="282" s="45" customFormat="1"/>
    <row r="283" s="45" customFormat="1"/>
    <row r="284" s="45" customFormat="1"/>
    <row r="285" s="45" customFormat="1"/>
    <row r="286" s="45" customFormat="1"/>
    <row r="287" s="45" customFormat="1"/>
    <row r="288" s="45" customFormat="1"/>
    <row r="289" s="45" customFormat="1"/>
    <row r="290" s="45" customFormat="1"/>
    <row r="291" s="45" customFormat="1"/>
    <row r="292" s="45" customFormat="1"/>
    <row r="293" s="45" customFormat="1"/>
    <row r="294" s="45" customFormat="1"/>
    <row r="295" s="45" customFormat="1"/>
    <row r="296" s="45" customFormat="1"/>
    <row r="297" s="45" customFormat="1"/>
    <row r="298" s="45" customFormat="1"/>
    <row r="299" s="45" customFormat="1"/>
    <row r="300" s="45" customFormat="1"/>
    <row r="301" s="45" customFormat="1"/>
    <row r="302" s="45" customFormat="1"/>
    <row r="303" s="45" customFormat="1"/>
    <row r="304" s="45" customFormat="1"/>
    <row r="305" s="45" customFormat="1"/>
    <row r="306" s="45" customFormat="1"/>
    <row r="307" s="45" customFormat="1"/>
    <row r="308" s="45" customFormat="1"/>
    <row r="309" s="45" customFormat="1"/>
    <row r="310" s="45" customFormat="1"/>
    <row r="311" s="45" customFormat="1"/>
    <row r="312" s="45" customFormat="1"/>
    <row r="313" s="45" customFormat="1"/>
    <row r="314" s="45" customFormat="1"/>
    <row r="315" s="45" customFormat="1"/>
    <row r="316" s="45" customFormat="1"/>
    <row r="317" s="45" customFormat="1"/>
    <row r="318" s="45" customFormat="1"/>
    <row r="319" s="45" customFormat="1"/>
    <row r="320" s="45" customFormat="1"/>
    <row r="321" s="45" customFormat="1"/>
    <row r="322" s="45" customFormat="1"/>
    <row r="323" s="45" customFormat="1"/>
    <row r="324" s="45" customFormat="1"/>
    <row r="325" s="45" customFormat="1"/>
    <row r="326" s="45" customFormat="1"/>
    <row r="327" s="45" customFormat="1"/>
    <row r="328" s="45" customFormat="1"/>
    <row r="329" s="45" customFormat="1"/>
    <row r="330" s="45" customFormat="1"/>
    <row r="331" s="45" customFormat="1"/>
    <row r="332" s="45" customFormat="1"/>
    <row r="333" s="45" customFormat="1"/>
    <row r="334" s="45" customFormat="1"/>
    <row r="335" s="45" customFormat="1"/>
    <row r="336" s="45" customFormat="1"/>
    <row r="337" s="45" customFormat="1"/>
    <row r="338" s="45" customFormat="1"/>
    <row r="339" s="45" customFormat="1"/>
    <row r="340" s="45" customFormat="1"/>
    <row r="341" s="45" customFormat="1"/>
    <row r="342" s="45" customFormat="1"/>
    <row r="343" s="45" customFormat="1"/>
    <row r="344" s="45" customFormat="1"/>
    <row r="345" s="45" customFormat="1"/>
    <row r="346" s="45" customFormat="1"/>
    <row r="347" s="45" customFormat="1"/>
    <row r="348" s="45" customFormat="1"/>
    <row r="349" s="45" customFormat="1"/>
    <row r="350" s="45" customFormat="1"/>
    <row r="351" s="45" customFormat="1"/>
    <row r="352" s="45" customFormat="1"/>
    <row r="353" s="45" customFormat="1"/>
    <row r="354" s="45" customFormat="1"/>
    <row r="355" s="45" customFormat="1"/>
    <row r="356" s="45" customFormat="1"/>
    <row r="357" s="45" customFormat="1"/>
    <row r="358" s="45" customFormat="1"/>
    <row r="359" s="45" customFormat="1"/>
    <row r="360" s="45" customFormat="1"/>
    <row r="361" s="45" customFormat="1"/>
    <row r="362" s="45" customFormat="1"/>
    <row r="363" s="45" customFormat="1"/>
    <row r="364" s="45" customFormat="1"/>
    <row r="365" s="45" customFormat="1"/>
    <row r="366" s="45" customFormat="1"/>
    <row r="367" s="45" customFormat="1"/>
    <row r="368" s="45" customFormat="1"/>
    <row r="369" s="45" customFormat="1"/>
    <row r="370" s="45" customFormat="1"/>
    <row r="371" s="45" customFormat="1"/>
    <row r="372" s="45" customFormat="1"/>
    <row r="373" s="45" customFormat="1"/>
    <row r="374" s="45" customFormat="1"/>
    <row r="375" s="45" customFormat="1"/>
    <row r="376" s="45" customFormat="1"/>
    <row r="377" s="45" customFormat="1"/>
    <row r="378" s="45" customFormat="1"/>
    <row r="379" s="45" customFormat="1"/>
    <row r="380" s="45" customFormat="1"/>
    <row r="381" s="45" customFormat="1"/>
    <row r="382" s="45" customFormat="1"/>
    <row r="383" s="45" customFormat="1"/>
    <row r="384" s="45" customFormat="1"/>
    <row r="385" s="45" customFormat="1"/>
    <row r="386" s="45" customFormat="1"/>
    <row r="387" s="45" customFormat="1"/>
    <row r="388" s="45" customFormat="1"/>
    <row r="389" s="45" customFormat="1"/>
    <row r="390" s="45" customFormat="1"/>
    <row r="391" s="45" customFormat="1"/>
    <row r="392" s="45" customFormat="1"/>
    <row r="393" s="45" customFormat="1"/>
    <row r="394" s="45" customFormat="1"/>
    <row r="395" s="45" customFormat="1"/>
    <row r="396" s="45" customFormat="1"/>
    <row r="397" s="45" customFormat="1"/>
    <row r="398" s="45" customFormat="1"/>
    <row r="399" s="45" customFormat="1"/>
    <row r="400" s="45" customFormat="1"/>
    <row r="401" s="45" customFormat="1"/>
    <row r="402" s="45" customFormat="1"/>
    <row r="403" s="45" customFormat="1"/>
    <row r="404" s="45" customFormat="1"/>
    <row r="405" s="45" customFormat="1"/>
    <row r="406" s="45" customFormat="1"/>
    <row r="407" s="45" customFormat="1"/>
    <row r="408" s="45" customFormat="1"/>
    <row r="409" s="45" customFormat="1"/>
    <row r="410" s="45" customFormat="1"/>
    <row r="411" s="45" customFormat="1"/>
    <row r="412" s="45" customFormat="1"/>
    <row r="413" s="45" customFormat="1"/>
    <row r="414" s="45" customFormat="1"/>
    <row r="415" s="45" customFormat="1"/>
    <row r="416" s="45" customFormat="1"/>
    <row r="417" s="45" customFormat="1"/>
    <row r="418" s="45" customFormat="1"/>
    <row r="419" s="45" customFormat="1"/>
    <row r="420" s="45" customFormat="1"/>
    <row r="421" s="45" customFormat="1"/>
    <row r="422" s="45" customFormat="1"/>
    <row r="423" s="45" customFormat="1"/>
    <row r="424" s="45" customFormat="1"/>
    <row r="425" s="45" customFormat="1"/>
    <row r="426" s="45" customFormat="1"/>
    <row r="427" s="45" customFormat="1"/>
    <row r="428" s="45" customFormat="1"/>
    <row r="429" s="45" customFormat="1"/>
    <row r="430" s="45" customFormat="1"/>
    <row r="431" s="45" customFormat="1"/>
    <row r="432" s="45" customFormat="1"/>
    <row r="433" s="45" customFormat="1"/>
    <row r="434" s="45" customFormat="1"/>
    <row r="435" s="45" customFormat="1"/>
    <row r="436" s="45" customFormat="1"/>
    <row r="437" s="45" customFormat="1"/>
    <row r="438" s="45" customFormat="1"/>
    <row r="439" s="45" customFormat="1"/>
    <row r="440" s="45" customFormat="1"/>
    <row r="441" s="45" customFormat="1"/>
    <row r="442" s="45" customFormat="1"/>
    <row r="443" s="45" customFormat="1"/>
    <row r="444" s="45" customFormat="1"/>
    <row r="445" s="45" customFormat="1"/>
    <row r="446" s="45" customFormat="1"/>
    <row r="447" s="45" customFormat="1"/>
  </sheetData>
  <mergeCells count="6">
    <mergeCell ref="A6:A7"/>
    <mergeCell ref="K6:K7"/>
    <mergeCell ref="B5:J7"/>
    <mergeCell ref="Z5:AJ7"/>
    <mergeCell ref="L5:X7"/>
    <mergeCell ref="Y6:Y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0A235-F96C-4CDE-9CA7-CC134AFBB0AA}">
  <dimension ref="B2:O45"/>
  <sheetViews>
    <sheetView topLeftCell="A32" workbookViewId="0">
      <selection activeCell="C42" sqref="C42:E43"/>
    </sheetView>
  </sheetViews>
  <sheetFormatPr defaultRowHeight="14.4"/>
  <cols>
    <col min="2" max="2" width="12.21875" customWidth="1"/>
    <col min="3" max="8" width="15.5546875" customWidth="1"/>
  </cols>
  <sheetData>
    <row r="2" spans="2:15" ht="30" customHeight="1">
      <c r="B2" s="27"/>
      <c r="C2" s="33" t="s">
        <v>37</v>
      </c>
      <c r="D2" s="33" t="s">
        <v>74</v>
      </c>
      <c r="E2" s="33" t="s">
        <v>37</v>
      </c>
      <c r="F2" s="33" t="s">
        <v>74</v>
      </c>
      <c r="G2" s="33" t="s">
        <v>37</v>
      </c>
      <c r="H2" s="33" t="s">
        <v>74</v>
      </c>
      <c r="L2" t="s">
        <v>75</v>
      </c>
      <c r="N2" t="s">
        <v>76</v>
      </c>
      <c r="O2">
        <v>4.4499999999999998E-2</v>
      </c>
    </row>
    <row r="3" spans="2:15">
      <c r="B3" s="27" t="s">
        <v>77</v>
      </c>
      <c r="C3" s="34">
        <v>0.27500000000000002</v>
      </c>
      <c r="D3" s="34">
        <v>0.32500000000000001</v>
      </c>
      <c r="E3" s="34">
        <v>0.5</v>
      </c>
      <c r="F3" s="34">
        <v>0.6</v>
      </c>
      <c r="G3" s="34">
        <v>0.65</v>
      </c>
      <c r="H3" s="34">
        <v>0.65</v>
      </c>
      <c r="L3" t="s">
        <v>53</v>
      </c>
    </row>
    <row r="4" spans="2:15">
      <c r="B4" s="27" t="s">
        <v>78</v>
      </c>
      <c r="C4" s="34">
        <v>0.22500000000000001</v>
      </c>
      <c r="D4" s="34">
        <v>0.27500000000000002</v>
      </c>
      <c r="E4" s="34">
        <v>0.4</v>
      </c>
      <c r="F4" s="34">
        <v>0.5</v>
      </c>
      <c r="G4" s="34">
        <v>0.55000000000000004</v>
      </c>
      <c r="H4" s="34">
        <v>0.55000000000000004</v>
      </c>
    </row>
    <row r="5" spans="2:15">
      <c r="B5" s="27" t="s">
        <v>34</v>
      </c>
      <c r="C5" s="34">
        <v>0.17499999999999999</v>
      </c>
      <c r="D5" s="34">
        <v>0.22500000000000001</v>
      </c>
      <c r="E5" s="34">
        <v>0.3</v>
      </c>
      <c r="F5" s="34">
        <v>0.4</v>
      </c>
      <c r="G5" s="34">
        <v>0.45</v>
      </c>
      <c r="H5" s="34">
        <v>0.45</v>
      </c>
    </row>
    <row r="7" spans="2:15">
      <c r="B7" s="30" t="s">
        <v>70</v>
      </c>
    </row>
    <row r="8" spans="2:15">
      <c r="C8" t="s">
        <v>37</v>
      </c>
      <c r="D8" t="s">
        <v>74</v>
      </c>
    </row>
    <row r="9" spans="2:15">
      <c r="B9" t="s">
        <v>79</v>
      </c>
      <c r="C9" s="26">
        <f>IF(AND($H$9="MALO",$H$10="Grad Zagreb"),C3,0)</f>
        <v>0</v>
      </c>
      <c r="D9" s="26">
        <f>IF(AND($H$9="MALO",$H$10="Ostatak Hrvatske"),D3,0)</f>
        <v>0</v>
      </c>
      <c r="H9" t="str">
        <f>'Izračun potpore u KR'!C2</f>
        <v>Srednje</v>
      </c>
    </row>
    <row r="10" spans="2:15">
      <c r="B10" t="s">
        <v>80</v>
      </c>
      <c r="C10" s="26">
        <f>IF(AND($H$9="SREDNJE",$H$10="Grad Zagreb"),C4,0)</f>
        <v>0.22500000000000001</v>
      </c>
      <c r="D10" s="26">
        <f>IF(AND($H$9="SREDNJE",$H$10="Ostatak Hrvatske"),D4,0)</f>
        <v>0</v>
      </c>
      <c r="H10" t="str">
        <f>'Izračun potpore u KR'!C3</f>
        <v>Grad Zagreb</v>
      </c>
    </row>
    <row r="11" spans="2:15">
      <c r="B11" t="s">
        <v>81</v>
      </c>
      <c r="C11" s="26">
        <f>IF(AND($H$9="VELIKO",$H$10="Grad Zagreb"),C5,0)</f>
        <v>0</v>
      </c>
      <c r="D11" s="26">
        <f>IF(AND($H$9="VELIKO",$H$10="Ostatak Hrvatske"),D5,0)</f>
        <v>0</v>
      </c>
    </row>
    <row r="12" spans="2:15">
      <c r="C12" s="28"/>
      <c r="D12" s="28"/>
    </row>
    <row r="13" spans="2:15">
      <c r="B13" s="31" t="s">
        <v>59</v>
      </c>
      <c r="H13" s="25">
        <v>0.15</v>
      </c>
    </row>
    <row r="14" spans="2:15">
      <c r="C14" t="s">
        <v>37</v>
      </c>
      <c r="D14" t="s">
        <v>74</v>
      </c>
      <c r="H14" s="25">
        <v>0.25</v>
      </c>
    </row>
    <row r="15" spans="2:15">
      <c r="B15" t="s">
        <v>79</v>
      </c>
      <c r="C15" s="26">
        <f>IF(AND($H$9="MALO",$H$10="Grad Zagreb"),E3,0)</f>
        <v>0</v>
      </c>
      <c r="D15" s="26">
        <f>IF(AND($H$9="MALO",$H$10="Ostatak Hrvatske"),F3,0)</f>
        <v>0</v>
      </c>
      <c r="H15" s="25">
        <v>0.35</v>
      </c>
    </row>
    <row r="16" spans="2:15">
      <c r="B16" t="s">
        <v>80</v>
      </c>
      <c r="C16" s="26">
        <f>IF(AND($H$9="SREDNJE",$H$10="Grad Zagreb"),E4,0)</f>
        <v>0.4</v>
      </c>
      <c r="D16" s="26">
        <f>IF(AND($H$9="SREDNJE",$H$10="Ostatak Hrvatske"),F4,0)</f>
        <v>0</v>
      </c>
      <c r="H16" s="25">
        <v>0.5</v>
      </c>
    </row>
    <row r="17" spans="2:10">
      <c r="B17" t="s">
        <v>81</v>
      </c>
      <c r="C17" s="26">
        <f>IF(AND($H$9="VELIKO",$H$10="Grad Zagreb"),E5,0)</f>
        <v>0</v>
      </c>
      <c r="D17" s="26">
        <f>IF(AND($H$9="VELIKO",$H$10="Ostatak Hrvatske"),F5,0)</f>
        <v>0</v>
      </c>
    </row>
    <row r="18" spans="2:10">
      <c r="C18" s="29"/>
      <c r="D18" s="29"/>
    </row>
    <row r="19" spans="2:10">
      <c r="B19" s="32" t="s">
        <v>60</v>
      </c>
    </row>
    <row r="20" spans="2:10">
      <c r="C20" t="s">
        <v>37</v>
      </c>
      <c r="D20" t="s">
        <v>74</v>
      </c>
    </row>
    <row r="21" spans="2:10">
      <c r="B21" t="s">
        <v>79</v>
      </c>
      <c r="C21" s="26">
        <f>IF(AND($H$9="MALO",$H$10="Grad Zagreb"),G3,0)</f>
        <v>0</v>
      </c>
      <c r="D21" s="26">
        <f>IF(AND($H$9="MALO",$H$10="Ostatak Hrvatske"),H3,0)</f>
        <v>0</v>
      </c>
    </row>
    <row r="22" spans="2:10">
      <c r="B22" t="s">
        <v>80</v>
      </c>
      <c r="C22" s="26">
        <f>IF(AND($H$9="SREDNJE",$H$10="Grad Zagreb"),G4,0)</f>
        <v>0.55000000000000004</v>
      </c>
      <c r="D22" s="26">
        <f>IF(AND($H$9="SREDNJE",$H$10="Ostatak Hrvatske"),H4,0)</f>
        <v>0</v>
      </c>
    </row>
    <row r="23" spans="2:10">
      <c r="B23" t="s">
        <v>81</v>
      </c>
      <c r="C23" s="26">
        <f>IF(AND($H$9="VELIKO",$H$10="Grad Zagreb"),G5,0)</f>
        <v>0</v>
      </c>
      <c r="D23" s="26">
        <f>IF(AND($H$9="VELIKO",$H$10="Ostatak Hrvatske"),H5,0)</f>
        <v>0</v>
      </c>
    </row>
    <row r="24" spans="2:10">
      <c r="C24" s="29"/>
      <c r="D24" s="29"/>
    </row>
    <row r="25" spans="2:10">
      <c r="H25" t="s">
        <v>80</v>
      </c>
      <c r="I25" t="s">
        <v>81</v>
      </c>
    </row>
    <row r="26" spans="2:10" ht="15" customHeight="1">
      <c r="B26" t="s">
        <v>82</v>
      </c>
      <c r="C26" t="s">
        <v>82</v>
      </c>
      <c r="D26" t="s">
        <v>62</v>
      </c>
      <c r="F26" t="s">
        <v>82</v>
      </c>
      <c r="H26" t="s">
        <v>13</v>
      </c>
      <c r="I26" t="s">
        <v>14</v>
      </c>
      <c r="J26" s="35">
        <v>0.15</v>
      </c>
    </row>
    <row r="27" spans="2:10" ht="15" customHeight="1">
      <c r="B27" t="s">
        <v>62</v>
      </c>
      <c r="F27" t="s">
        <v>82</v>
      </c>
      <c r="H27" t="s">
        <v>15</v>
      </c>
      <c r="I27" t="s">
        <v>16</v>
      </c>
      <c r="J27" s="35">
        <v>0.25</v>
      </c>
    </row>
    <row r="28" spans="2:10" ht="15" customHeight="1">
      <c r="F28" t="s">
        <v>82</v>
      </c>
      <c r="H28" t="s">
        <v>17</v>
      </c>
      <c r="I28" t="s">
        <v>18</v>
      </c>
      <c r="J28" s="35">
        <v>0.35</v>
      </c>
    </row>
    <row r="29" spans="2:10" ht="15" customHeight="1">
      <c r="F29" t="s">
        <v>82</v>
      </c>
      <c r="H29" t="s">
        <v>19</v>
      </c>
      <c r="I29" t="s">
        <v>20</v>
      </c>
      <c r="J29" s="35">
        <v>0.5</v>
      </c>
    </row>
    <row r="30" spans="2:10">
      <c r="J30" s="35"/>
    </row>
    <row r="31" spans="2:10">
      <c r="F31" t="s">
        <v>62</v>
      </c>
      <c r="H31" t="s">
        <v>24</v>
      </c>
      <c r="I31" t="s">
        <v>25</v>
      </c>
      <c r="J31" s="35">
        <v>0.15</v>
      </c>
    </row>
    <row r="32" spans="2:10">
      <c r="F32" t="s">
        <v>62</v>
      </c>
      <c r="H32" t="s">
        <v>26</v>
      </c>
      <c r="I32" t="s">
        <v>27</v>
      </c>
      <c r="J32" s="35">
        <v>0.25</v>
      </c>
    </row>
    <row r="33" spans="2:10">
      <c r="F33" t="s">
        <v>62</v>
      </c>
      <c r="H33" t="s">
        <v>28</v>
      </c>
      <c r="I33" t="s">
        <v>30</v>
      </c>
      <c r="J33" s="35">
        <v>0.35</v>
      </c>
    </row>
    <row r="34" spans="2:10">
      <c r="F34" t="s">
        <v>62</v>
      </c>
      <c r="H34" t="s">
        <v>31</v>
      </c>
      <c r="I34" t="s">
        <v>32</v>
      </c>
      <c r="J34" s="35">
        <v>0.5</v>
      </c>
    </row>
    <row r="36" spans="2:10">
      <c r="B36" t="s">
        <v>82</v>
      </c>
    </row>
    <row r="37" spans="2:10">
      <c r="B37" t="s">
        <v>62</v>
      </c>
    </row>
    <row r="42" spans="2:10">
      <c r="C42" s="121"/>
      <c r="D42" s="121"/>
    </row>
    <row r="43" spans="2:10">
      <c r="C43" s="121"/>
      <c r="D43" s="121"/>
    </row>
    <row r="44" spans="2:10">
      <c r="C44" s="121"/>
      <c r="D44" s="121"/>
    </row>
    <row r="45" spans="2:10">
      <c r="C45" s="121"/>
      <c r="D45" s="12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52F88C29ECD44C91B9EE6EB7A4020B" ma:contentTypeVersion="17" ma:contentTypeDescription="Create a new document." ma:contentTypeScope="" ma:versionID="38559e5c6582ca3addbd010a93fab7b5">
  <xsd:schema xmlns:xsd="http://www.w3.org/2001/XMLSchema" xmlns:xs="http://www.w3.org/2001/XMLSchema" xmlns:p="http://schemas.microsoft.com/office/2006/metadata/properties" xmlns:ns2="6dbdf1f9-0d76-411f-ad7d-f3dd66b2aef2" xmlns:ns3="d9256a40-896a-4f3b-9242-d03378423de2" targetNamespace="http://schemas.microsoft.com/office/2006/metadata/properties" ma:root="true" ma:fieldsID="b24999077d73e7da71d11604e207c5c2" ns2:_="" ns3:_="">
    <xsd:import namespace="6dbdf1f9-0d76-411f-ad7d-f3dd66b2aef2"/>
    <xsd:import namespace="d9256a40-896a-4f3b-9242-d03378423de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bdf1f9-0d76-411f-ad7d-f3dd66b2ae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description="" ma:hidden="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5a2cf20-993a-444b-a589-f9851580d31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256a40-896a-4f3b-9242-d03378423de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13c5fec-6214-429c-ab0e-2cafd09f159e}" ma:internalName="TaxCatchAll" ma:showField="CatchAllData" ma:web="d9256a40-896a-4f3b-9242-d03378423d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bdf1f9-0d76-411f-ad7d-f3dd66b2aef2">
      <Terms xmlns="http://schemas.microsoft.com/office/infopath/2007/PartnerControls"/>
    </lcf76f155ced4ddcb4097134ff3c332f>
    <TaxCatchAll xmlns="d9256a40-896a-4f3b-9242-d03378423de2" xsi:nil="true"/>
  </documentManagement>
</p:properties>
</file>

<file path=customXml/itemProps1.xml><?xml version="1.0" encoding="utf-8"?>
<ds:datastoreItem xmlns:ds="http://schemas.openxmlformats.org/officeDocument/2006/customXml" ds:itemID="{5F89A4E7-51D7-4915-95A3-2F0C4FB24579}">
  <ds:schemaRefs>
    <ds:schemaRef ds:uri="http://schemas.microsoft.com/sharepoint/v3/contenttype/forms"/>
  </ds:schemaRefs>
</ds:datastoreItem>
</file>

<file path=customXml/itemProps2.xml><?xml version="1.0" encoding="utf-8"?>
<ds:datastoreItem xmlns:ds="http://schemas.openxmlformats.org/officeDocument/2006/customXml" ds:itemID="{74A65128-2ADC-4E4B-BCF3-A54C192204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bdf1f9-0d76-411f-ad7d-f3dd66b2aef2"/>
    <ds:schemaRef ds:uri="d9256a40-896a-4f3b-9242-d03378423d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43BEB0-D2C9-4F8B-A05E-D4F6FE2A13A7}">
  <ds:schemaRefs>
    <ds:schemaRef ds:uri="http://purl.org/dc/elements/1.1/"/>
    <ds:schemaRef ds:uri="http://schemas.microsoft.com/office/2006/documentManagement/types"/>
    <ds:schemaRef ds:uri="http://schemas.microsoft.com/office/2006/metadata/properties"/>
    <ds:schemaRef ds:uri="http://purl.org/dc/dcmitype/"/>
    <ds:schemaRef ds:uri="http://www.w3.org/XML/1998/namespace"/>
    <ds:schemaRef ds:uri="6dbdf1f9-0d76-411f-ad7d-f3dd66b2aef2"/>
    <ds:schemaRef ds:uri="http://schemas.microsoft.com/office/infopath/2007/PartnerControls"/>
    <ds:schemaRef ds:uri="http://schemas.openxmlformats.org/package/2006/metadata/core-properties"/>
    <ds:schemaRef ds:uri="d9256a40-896a-4f3b-9242-d03378423de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PI</vt:lpstr>
      <vt:lpstr>KUS</vt:lpstr>
      <vt:lpstr>Izračun potpore u KR</vt:lpstr>
      <vt:lpstr>GBER</vt:lpstr>
      <vt:lpstr>pomoćne tablice</vt:lpstr>
      <vt:lpstr>godine</vt:lpstr>
      <vt:lpstr>indsektor</vt:lpstr>
      <vt:lpstr>MALOP</vt:lpstr>
      <vt:lpstr>MALOS</vt:lpstr>
      <vt:lpstr>VELIKOP</vt:lpstr>
      <vt:lpstr>VELIKOS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Nataša Kalember</dc:creator>
  <cp:keywords/>
  <dc:description/>
  <cp:lastModifiedBy>Feljan Marija</cp:lastModifiedBy>
  <cp:revision/>
  <cp:lastPrinted>2026-03-04T16:17:49Z</cp:lastPrinted>
  <dcterms:created xsi:type="dcterms:W3CDTF">2023-10-16T12:18:05Z</dcterms:created>
  <dcterms:modified xsi:type="dcterms:W3CDTF">2026-07-27T09:33:34Z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0x0101009452F88C29ECD44C91B9EE6EB7A4020B</vt:lpwstr>
  </property>
  <property fmtid="{D5CDD505-2E9C-101B-9397-08002B2CF9AE}" pid="3" name="MediaServiceImageTags">
    <vt:lpwstr/>
  </property>
  <property fmtid="{D5CDD505-2E9C-101B-9397-08002B2CF9AE}" pid="4" name="MSIP_Label_38939b85-7e40-4a1d-91e1-0e84c3b219d7_Enabled">
    <vt:lpwstr>true</vt:lpwstr>
  </property>
  <property fmtid="{D5CDD505-2E9C-101B-9397-08002B2CF9AE}" pid="5" name="MSIP_Label_38939b85-7e40-4a1d-91e1-0e84c3b219d7_SetDate">
    <vt:lpwstr>2026-03-08T14:36:09Z</vt:lpwstr>
  </property>
  <property fmtid="{D5CDD505-2E9C-101B-9397-08002B2CF9AE}" pid="6" name="MSIP_Label_38939b85-7e40-4a1d-91e1-0e84c3b219d7_Method">
    <vt:lpwstr>Standard</vt:lpwstr>
  </property>
  <property fmtid="{D5CDD505-2E9C-101B-9397-08002B2CF9AE}" pid="7" name="MSIP_Label_38939b85-7e40-4a1d-91e1-0e84c3b219d7_Name">
    <vt:lpwstr>38939b85-7e40-4a1d-91e1-0e84c3b219d7</vt:lpwstr>
  </property>
  <property fmtid="{D5CDD505-2E9C-101B-9397-08002B2CF9AE}" pid="8" name="MSIP_Label_38939b85-7e40-4a1d-91e1-0e84c3b219d7_SiteId">
    <vt:lpwstr>3ad0376a-54d3-49a6-9e20-52de0a92fc89</vt:lpwstr>
  </property>
  <property fmtid="{D5CDD505-2E9C-101B-9397-08002B2CF9AE}" pid="9" name="MSIP_Label_38939b85-7e40-4a1d-91e1-0e84c3b219d7_ActionId">
    <vt:lpwstr>ec04004c-8c95-47ee-8af2-ad8a706c8d95</vt:lpwstr>
  </property>
  <property fmtid="{D5CDD505-2E9C-101B-9397-08002B2CF9AE}" pid="10" name="MSIP_Label_38939b85-7e40-4a1d-91e1-0e84c3b219d7_ContentBits">
    <vt:lpwstr>0</vt:lpwstr>
  </property>
  <property fmtid="{D5CDD505-2E9C-101B-9397-08002B2CF9AE}" pid="11" name="MSIP_Label_38939b85-7e40-4a1d-91e1-0e84c3b219d7_Tag">
    <vt:lpwstr>10, 3, 0, 1</vt:lpwstr>
  </property>
</Properties>
</file>